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4" activeTab="4"/>
  </bookViews>
  <sheets>
    <sheet name="资产负债表2021" sheetId="2" r:id="rId1"/>
    <sheet name="利润表2021" sheetId="8" r:id="rId2"/>
    <sheet name="现流表2021" sheetId="9" r:id="rId3"/>
    <sheet name="现流表-附表2021" sheetId="14" r:id="rId4"/>
    <sheet name="所有者权益变动表2021" sheetId="10" r:id="rId5"/>
    <sheet name="资产负债表合并过程2021" sheetId="1" r:id="rId6"/>
    <sheet name="利润表合并过程2021" sheetId="3" r:id="rId7"/>
    <sheet name="现金流量表合并过程" sheetId="11" r:id="rId8"/>
    <sheet name="附表合并过程" sheetId="12" r:id="rId9"/>
    <sheet name="发控-权益变动表" sheetId="7" r:id="rId10"/>
    <sheet name="物业-权益变动表" sheetId="13" state="hidden" r:id="rId11"/>
    <sheet name="农业-权益变动表 " sheetId="16" state="hidden" r:id="rId12"/>
    <sheet name="计提坏账" sheetId="6" state="hidden" r:id="rId13"/>
    <sheet name="调整" sheetId="5" r:id="rId14"/>
  </sheets>
  <externalReferences>
    <externalReference r:id="rId15"/>
    <externalReference r:id="rId16"/>
    <externalReference r:id="rId17"/>
  </externalReferences>
  <definedNames>
    <definedName name="_xlnm.Print_Area" localSheetId="3">'现流表-附表2021'!$A$1:$D$33</definedName>
    <definedName name="_xlnm.Print_Area" localSheetId="0">资产负债表2021!$A$1:$H$80</definedName>
    <definedName name="_xlnm.Print_Area" localSheetId="1">利润表2021!$A$1:$H$39</definedName>
    <definedName name="_xlnm.Print_Area" localSheetId="4">所有者权益变动表2021!$A$1:$M$33</definedName>
    <definedName name="_xlnm.Print_Area" localSheetId="2">现流表2021!$A$1:$H$34</definedName>
    <definedName name="_xlnm.Print_Area" localSheetId="11">'农业-权益变动表 '!$A$1:$M$33</definedName>
    <definedName name="_xlnm.Print_Area" localSheetId="10">'物业-权益变动表'!$A$1:$M$33</definedName>
  </definedNames>
  <calcPr calcId="144525"/>
</workbook>
</file>

<file path=xl/sharedStrings.xml><?xml version="1.0" encoding="utf-8"?>
<sst xmlns="http://schemas.openxmlformats.org/spreadsheetml/2006/main" count="2061" uniqueCount="630">
  <si>
    <t>资产负债表</t>
  </si>
  <si>
    <t>编制单位：海口市三江农场发展控股有限公司（合并）</t>
  </si>
  <si>
    <t>金额单位：元</t>
  </si>
  <si>
    <t>项            目</t>
  </si>
  <si>
    <t>行次</t>
  </si>
  <si>
    <t>期末余额</t>
  </si>
  <si>
    <t>期初余额</t>
  </si>
  <si>
    <t>流动资产：</t>
  </si>
  <si>
    <t>1</t>
  </si>
  <si>
    <t>-</t>
  </si>
  <si>
    <t>流动负债：</t>
  </si>
  <si>
    <t>75</t>
  </si>
  <si>
    <t xml:space="preserve">        货币资金</t>
  </si>
  <si>
    <t>2</t>
  </si>
  <si>
    <t xml:space="preserve">        短期借款</t>
  </si>
  <si>
    <t>76</t>
  </si>
  <si>
    <t xml:space="preserve">      △结算备付金</t>
  </si>
  <si>
    <t>3</t>
  </si>
  <si>
    <t xml:space="preserve">      △向中央银行借款</t>
  </si>
  <si>
    <t>77</t>
  </si>
  <si>
    <t xml:space="preserve">      △拆出资金</t>
  </si>
  <si>
    <t>4</t>
  </si>
  <si>
    <t xml:space="preserve">      △拆入资金</t>
  </si>
  <si>
    <t>78</t>
  </si>
  <si>
    <t xml:space="preserve">      ☆交易性金融资产</t>
  </si>
  <si>
    <t>5</t>
  </si>
  <si>
    <t xml:space="preserve">      ☆交易性金融负债</t>
  </si>
  <si>
    <t>79</t>
  </si>
  <si>
    <t xml:space="preserve">        以公允价值计量且其变动计入当期损益的金融资产</t>
  </si>
  <si>
    <t>6</t>
  </si>
  <si>
    <t xml:space="preserve">        以公允价值计量且其变动计入当期损益的金融负债</t>
  </si>
  <si>
    <t>80</t>
  </si>
  <si>
    <t xml:space="preserve">        衍生金融资产</t>
  </si>
  <si>
    <t>7</t>
  </si>
  <si>
    <t xml:space="preserve">        衍生金融负债</t>
  </si>
  <si>
    <t>81</t>
  </si>
  <si>
    <t xml:space="preserve">        应收票据</t>
  </si>
  <si>
    <t>8</t>
  </si>
  <si>
    <t xml:space="preserve">        应付票据</t>
  </si>
  <si>
    <t>82</t>
  </si>
  <si>
    <t xml:space="preserve">        应收账款</t>
  </si>
  <si>
    <t>9</t>
  </si>
  <si>
    <t xml:space="preserve">        应付账款</t>
  </si>
  <si>
    <t>83</t>
  </si>
  <si>
    <t xml:space="preserve">      ☆应收款项融资</t>
  </si>
  <si>
    <t>10</t>
  </si>
  <si>
    <t xml:space="preserve">        预收款项</t>
  </si>
  <si>
    <t>84</t>
  </si>
  <si>
    <t xml:space="preserve">        预付款项</t>
  </si>
  <si>
    <t>11</t>
  </si>
  <si>
    <t xml:space="preserve">      ☆合同负债</t>
  </si>
  <si>
    <t>85</t>
  </si>
  <si>
    <t xml:space="preserve">      △应收保费</t>
  </si>
  <si>
    <t>12</t>
  </si>
  <si>
    <t xml:space="preserve">      △卖出回购金融资产款</t>
  </si>
  <si>
    <t>86</t>
  </si>
  <si>
    <t xml:space="preserve">      △应收分保账款</t>
  </si>
  <si>
    <t>13</t>
  </si>
  <si>
    <t xml:space="preserve">      △吸收存款及同业存放</t>
  </si>
  <si>
    <t>87</t>
  </si>
  <si>
    <t xml:space="preserve">      △应收分保合同准备金</t>
  </si>
  <si>
    <t>14</t>
  </si>
  <si>
    <t xml:space="preserve">      △代理买卖证券款</t>
  </si>
  <si>
    <t>88</t>
  </si>
  <si>
    <t xml:space="preserve">        其他应收款</t>
  </si>
  <si>
    <t>15</t>
  </si>
  <si>
    <t xml:space="preserve">      △代理承销证券款</t>
  </si>
  <si>
    <t>89</t>
  </si>
  <si>
    <t xml:space="preserve">            其中：应收股利</t>
  </si>
  <si>
    <t>16</t>
  </si>
  <si>
    <t xml:space="preserve">        应付职工薪酬</t>
  </si>
  <si>
    <t>90</t>
  </si>
  <si>
    <t xml:space="preserve">      △买入返售金融资产</t>
  </si>
  <si>
    <t>17</t>
  </si>
  <si>
    <t xml:space="preserve">          其中：应付工资</t>
  </si>
  <si>
    <t>91</t>
  </si>
  <si>
    <t xml:space="preserve">        存货</t>
  </si>
  <si>
    <t>18</t>
  </si>
  <si>
    <t xml:space="preserve">               应付福利费</t>
  </si>
  <si>
    <t>92</t>
  </si>
  <si>
    <t xml:space="preserve">            其中：原材料</t>
  </si>
  <si>
    <t>19</t>
  </si>
  <si>
    <t xml:space="preserve">               #其中：职工奖励及福利基金</t>
  </si>
  <si>
    <t>93</t>
  </si>
  <si>
    <t xml:space="preserve">                  库存商品(产成品)</t>
  </si>
  <si>
    <t>20</t>
  </si>
  <si>
    <t xml:space="preserve">        应交税费</t>
  </si>
  <si>
    <t>94</t>
  </si>
  <si>
    <t xml:space="preserve">      ☆合同资产</t>
  </si>
  <si>
    <t>21</t>
  </si>
  <si>
    <t xml:space="preserve">            其中：应交税金</t>
  </si>
  <si>
    <t>95</t>
  </si>
  <si>
    <t xml:space="preserve">        持有待售资产</t>
  </si>
  <si>
    <t>22</t>
  </si>
  <si>
    <t xml:space="preserve">        其他应付款</t>
  </si>
  <si>
    <t>96</t>
  </si>
  <si>
    <t xml:space="preserve">        一年内到期的非流动资产</t>
  </si>
  <si>
    <t>23</t>
  </si>
  <si>
    <t xml:space="preserve">            其中：应付股利</t>
  </si>
  <si>
    <t>97</t>
  </si>
  <si>
    <t xml:space="preserve">        其他流动资产</t>
  </si>
  <si>
    <t>24</t>
  </si>
  <si>
    <t xml:space="preserve">      △应付手续费及佣金</t>
  </si>
  <si>
    <t>98</t>
  </si>
  <si>
    <t>流动资产合计</t>
  </si>
  <si>
    <t>25</t>
  </si>
  <si>
    <t xml:space="preserve">      △应付分保账款</t>
  </si>
  <si>
    <t>99</t>
  </si>
  <si>
    <t>非流动资产：</t>
  </si>
  <si>
    <t>26</t>
  </si>
  <si>
    <t xml:space="preserve">        持有待售负债</t>
  </si>
  <si>
    <t>100</t>
  </si>
  <si>
    <t xml:space="preserve">      △发放贷款和垫款</t>
  </si>
  <si>
    <t>27</t>
  </si>
  <si>
    <t xml:space="preserve">        一年内到期的非流动负债</t>
  </si>
  <si>
    <t>101</t>
  </si>
  <si>
    <t xml:space="preserve">      ☆债权投资</t>
  </si>
  <si>
    <t>28</t>
  </si>
  <si>
    <t xml:space="preserve">        其他流动负债</t>
  </si>
  <si>
    <t>102</t>
  </si>
  <si>
    <t xml:space="preserve">        可供出售金融资产</t>
  </si>
  <si>
    <t>29</t>
  </si>
  <si>
    <t>流动负债合计</t>
  </si>
  <si>
    <t>103</t>
  </si>
  <si>
    <t xml:space="preserve">      ☆其他债权投资</t>
  </si>
  <si>
    <t>30</t>
  </si>
  <si>
    <t>非流动负债：</t>
  </si>
  <si>
    <t>104</t>
  </si>
  <si>
    <t xml:space="preserve">        持有至到期投资</t>
  </si>
  <si>
    <t>31</t>
  </si>
  <si>
    <t xml:space="preserve">      △保险合同准备金</t>
  </si>
  <si>
    <t>105</t>
  </si>
  <si>
    <t xml:space="preserve">        长期应收款</t>
  </si>
  <si>
    <t>32</t>
  </si>
  <si>
    <t xml:space="preserve">        长期借款</t>
  </si>
  <si>
    <t>106</t>
  </si>
  <si>
    <t xml:space="preserve">        长期股权投资</t>
  </si>
  <si>
    <t>33</t>
  </si>
  <si>
    <t xml:space="preserve">        应付债券</t>
  </si>
  <si>
    <t>107</t>
  </si>
  <si>
    <t xml:space="preserve">      ☆其他权益工具投资</t>
  </si>
  <si>
    <t>34</t>
  </si>
  <si>
    <t xml:space="preserve">            其中：优先股</t>
  </si>
  <si>
    <t>108</t>
  </si>
  <si>
    <t xml:space="preserve">      ☆其他非流动金融资产</t>
  </si>
  <si>
    <t>35</t>
  </si>
  <si>
    <t xml:space="preserve">                  永续债</t>
  </si>
  <si>
    <t>109</t>
  </si>
  <si>
    <t xml:space="preserve">        投资性房地产</t>
  </si>
  <si>
    <t>36</t>
  </si>
  <si>
    <t xml:space="preserve">      ☆租赁负债</t>
  </si>
  <si>
    <t>110</t>
  </si>
  <si>
    <t xml:space="preserve">        固定资产</t>
  </si>
  <si>
    <t>37</t>
  </si>
  <si>
    <t xml:space="preserve">        长期应付款</t>
  </si>
  <si>
    <t>111</t>
  </si>
  <si>
    <t xml:space="preserve">            其中：固定资产原价</t>
  </si>
  <si>
    <t>38</t>
  </si>
  <si>
    <t xml:space="preserve">        专项应付款</t>
  </si>
  <si>
    <t>112</t>
  </si>
  <si>
    <t xml:space="preserve">                  累计折旧</t>
  </si>
  <si>
    <t>39</t>
  </si>
  <si>
    <t xml:space="preserve">        预计负债</t>
  </si>
  <si>
    <t>113</t>
  </si>
  <si>
    <t xml:space="preserve">                  固定资产减值准备</t>
  </si>
  <si>
    <t>40</t>
  </si>
  <si>
    <t xml:space="preserve">        递延收益</t>
  </si>
  <si>
    <t>114</t>
  </si>
  <si>
    <t xml:space="preserve">        在建工程</t>
  </si>
  <si>
    <t>41</t>
  </si>
  <si>
    <t xml:space="preserve">        递延所得税负债</t>
  </si>
  <si>
    <t>115</t>
  </si>
  <si>
    <t xml:space="preserve">        生产性生物资产</t>
  </si>
  <si>
    <t>42</t>
  </si>
  <si>
    <t xml:space="preserve">        其他非流动负债</t>
  </si>
  <si>
    <t>116</t>
  </si>
  <si>
    <t xml:space="preserve">        油气资产</t>
  </si>
  <si>
    <t>43</t>
  </si>
  <si>
    <t xml:space="preserve">            其中：特准储备基金</t>
  </si>
  <si>
    <t>117</t>
  </si>
  <si>
    <t xml:space="preserve">      ☆使用权资产</t>
  </si>
  <si>
    <t>44</t>
  </si>
  <si>
    <t>非流动负债合计</t>
  </si>
  <si>
    <t>118</t>
  </si>
  <si>
    <t xml:space="preserve">        无形资产</t>
  </si>
  <si>
    <t>45</t>
  </si>
  <si>
    <t>负 债 合 计</t>
  </si>
  <si>
    <t>119</t>
  </si>
  <si>
    <t xml:space="preserve">        开发支出</t>
  </si>
  <si>
    <t>46</t>
  </si>
  <si>
    <t>所有者权益（或股东权益）：</t>
  </si>
  <si>
    <t>120</t>
  </si>
  <si>
    <t xml:space="preserve">        商誉</t>
  </si>
  <si>
    <t>47</t>
  </si>
  <si>
    <t xml:space="preserve">        实收资本（或股本）</t>
  </si>
  <si>
    <t>121</t>
  </si>
  <si>
    <t xml:space="preserve">        长期待摊费用</t>
  </si>
  <si>
    <t>48</t>
  </si>
  <si>
    <t xml:space="preserve">            国家资本</t>
  </si>
  <si>
    <t>122</t>
  </si>
  <si>
    <t xml:space="preserve">        递延所得税资产</t>
  </si>
  <si>
    <t>49</t>
  </si>
  <si>
    <t xml:space="preserve">            国有法人资本</t>
  </si>
  <si>
    <t>123</t>
  </si>
  <si>
    <t xml:space="preserve">        其他非流动资产</t>
  </si>
  <si>
    <t>50</t>
  </si>
  <si>
    <t xml:space="preserve">            集体资本</t>
  </si>
  <si>
    <t>124</t>
  </si>
  <si>
    <t xml:space="preserve">            其中：特准储备物资</t>
  </si>
  <si>
    <t>51</t>
  </si>
  <si>
    <t xml:space="preserve">            民营资本</t>
  </si>
  <si>
    <t>125</t>
  </si>
  <si>
    <t>非流动资产合计</t>
  </si>
  <si>
    <t>52</t>
  </si>
  <si>
    <t xml:space="preserve">            外商资本</t>
  </si>
  <si>
    <t>126</t>
  </si>
  <si>
    <t>53</t>
  </si>
  <si>
    <t xml:space="preserve">       #减：已归还投资</t>
  </si>
  <si>
    <t>127</t>
  </si>
  <si>
    <t>54</t>
  </si>
  <si>
    <t xml:space="preserve">        实收资本（或股本）净额</t>
  </si>
  <si>
    <t>128</t>
  </si>
  <si>
    <t>55</t>
  </si>
  <si>
    <t xml:space="preserve">        其他权益工具</t>
  </si>
  <si>
    <t>129</t>
  </si>
  <si>
    <t>56</t>
  </si>
  <si>
    <t>130</t>
  </si>
  <si>
    <t>57</t>
  </si>
  <si>
    <t>131</t>
  </si>
  <si>
    <t>58</t>
  </si>
  <si>
    <t xml:space="preserve">        资本公积</t>
  </si>
  <si>
    <t>132</t>
  </si>
  <si>
    <t>59</t>
  </si>
  <si>
    <t xml:space="preserve">        减：库存股</t>
  </si>
  <si>
    <t>133</t>
  </si>
  <si>
    <t>60</t>
  </si>
  <si>
    <t xml:space="preserve">        其他综合收益</t>
  </si>
  <si>
    <t>134</t>
  </si>
  <si>
    <t>61</t>
  </si>
  <si>
    <t xml:space="preserve">            其中：外币报表折算差额</t>
  </si>
  <si>
    <t>135</t>
  </si>
  <si>
    <t>62</t>
  </si>
  <si>
    <t xml:space="preserve">        专项储备</t>
  </si>
  <si>
    <t>136</t>
  </si>
  <si>
    <t>63</t>
  </si>
  <si>
    <t xml:space="preserve">        盈余公积</t>
  </si>
  <si>
    <t>137</t>
  </si>
  <si>
    <t>64</t>
  </si>
  <si>
    <t xml:space="preserve">            其中：法定公积金</t>
  </si>
  <si>
    <t>138</t>
  </si>
  <si>
    <t>65</t>
  </si>
  <si>
    <t xml:space="preserve">                  任意公积金</t>
  </si>
  <si>
    <t>139</t>
  </si>
  <si>
    <t>66</t>
  </si>
  <si>
    <t xml:space="preserve">                 #储备基金</t>
  </si>
  <si>
    <t>140</t>
  </si>
  <si>
    <t>67</t>
  </si>
  <si>
    <t xml:space="preserve">                 #企业发展基金</t>
  </si>
  <si>
    <t>141</t>
  </si>
  <si>
    <t>68</t>
  </si>
  <si>
    <t xml:space="preserve">                 #利润归还投资</t>
  </si>
  <si>
    <t>142</t>
  </si>
  <si>
    <t>69</t>
  </si>
  <si>
    <t xml:space="preserve">      △一般风险准备</t>
  </si>
  <si>
    <t>143</t>
  </si>
  <si>
    <t>70</t>
  </si>
  <si>
    <t xml:space="preserve">        未分配利润</t>
  </si>
  <si>
    <t>144</t>
  </si>
  <si>
    <t>71</t>
  </si>
  <si>
    <t>归属于母公司所有者权益（或股东权益）合计</t>
  </si>
  <si>
    <t>145</t>
  </si>
  <si>
    <t>72</t>
  </si>
  <si>
    <t xml:space="preserve">       *少数股东权益</t>
  </si>
  <si>
    <t>146</t>
  </si>
  <si>
    <t>73</t>
  </si>
  <si>
    <t>所有者权益（或股东权益）合计</t>
  </si>
  <si>
    <t>147</t>
  </si>
  <si>
    <t>资  产  总  计</t>
  </si>
  <si>
    <t>74</t>
  </si>
  <si>
    <t>负债和所有者权益（或股东权益）总计</t>
  </si>
  <si>
    <t>148</t>
  </si>
  <si>
    <t>注:表中带*项目为合并财务报表专用；加△楷体项目为金融类企业专用；带#项目为外商投资企业专用；加☆项目为执行新收入/新租赁/新金融工具准则企业适用。</t>
  </si>
  <si>
    <r>
      <rPr>
        <sz val="10"/>
        <rFont val="宋体"/>
        <charset val="134"/>
      </rPr>
      <t>法定代表人</t>
    </r>
    <r>
      <rPr>
        <sz val="10"/>
        <rFont val="Arial"/>
        <charset val="134"/>
      </rPr>
      <t xml:space="preserve">:  </t>
    </r>
  </si>
  <si>
    <r>
      <rPr>
        <sz val="10"/>
        <rFont val="宋体"/>
        <charset val="134"/>
      </rPr>
      <t>主管会计工作负责人</t>
    </r>
    <r>
      <rPr>
        <sz val="10"/>
        <rFont val="Arial"/>
        <charset val="134"/>
      </rPr>
      <t>:</t>
    </r>
  </si>
  <si>
    <r>
      <rPr>
        <sz val="10"/>
        <rFont val="宋体"/>
        <charset val="134"/>
      </rPr>
      <t>会计机构负责人</t>
    </r>
    <r>
      <rPr>
        <sz val="10"/>
        <rFont val="Arial"/>
        <charset val="134"/>
      </rPr>
      <t>:</t>
    </r>
  </si>
  <si>
    <t>核</t>
  </si>
  <si>
    <t xml:space="preserve"> 利 润 表</t>
  </si>
  <si>
    <t>2021年度</t>
  </si>
  <si>
    <t>本期金额</t>
  </si>
  <si>
    <t>上期金额</t>
  </si>
  <si>
    <t>一、营业总收入</t>
  </si>
  <si>
    <t xml:space="preserve">           非货币性资产交换利得</t>
  </si>
  <si>
    <t xml:space="preserve">    其中：营业收入</t>
  </si>
  <si>
    <t xml:space="preserve">           政府补助</t>
  </si>
  <si>
    <t xml:space="preserve">       △利息收入</t>
  </si>
  <si>
    <t xml:space="preserve">           债务重组利得</t>
  </si>
  <si>
    <t xml:space="preserve">       △已赚保费</t>
  </si>
  <si>
    <t xml:space="preserve">    减：营业外支出</t>
  </si>
  <si>
    <t xml:space="preserve">       △手续费及佣金收入</t>
  </si>
  <si>
    <t xml:space="preserve">        其中：非流动资产处置损失</t>
  </si>
  <si>
    <t>二、营业总成本</t>
  </si>
  <si>
    <t xml:space="preserve">              非货币性资产交换损失</t>
  </si>
  <si>
    <t xml:space="preserve">    其中：营业成本</t>
  </si>
  <si>
    <t xml:space="preserve">              债务重组损失</t>
  </si>
  <si>
    <t xml:space="preserve">       △利息支出</t>
  </si>
  <si>
    <t>四、利润总额（亏损总额以“－”号填列）</t>
  </si>
  <si>
    <t xml:space="preserve">       △手续费及佣金支出</t>
  </si>
  <si>
    <t xml:space="preserve">    减：所得税费用</t>
  </si>
  <si>
    <t xml:space="preserve">       △退保金</t>
  </si>
  <si>
    <t>五、净利润（净亏损以“－”号填列）</t>
  </si>
  <si>
    <t xml:space="preserve">       △赔付支出净额</t>
  </si>
  <si>
    <t xml:space="preserve">    归属于母公司所有者的净利润</t>
  </si>
  <si>
    <t xml:space="preserve">       △提取保险合同准备金净额</t>
  </si>
  <si>
    <t xml:space="preserve">   *少数股东损益</t>
  </si>
  <si>
    <t xml:space="preserve">       △保单红利支出</t>
  </si>
  <si>
    <t xml:space="preserve">   持续经营损益</t>
  </si>
  <si>
    <t xml:space="preserve">       △分保费用</t>
  </si>
  <si>
    <t xml:space="preserve">   终止经营损益</t>
  </si>
  <si>
    <t xml:space="preserve">         税金及附加</t>
  </si>
  <si>
    <t>六、其他综合收益的税后净额</t>
  </si>
  <si>
    <t xml:space="preserve">         销售费用</t>
  </si>
  <si>
    <t xml:space="preserve">  归属于母公司所有者权益的其他综合收益的税后净额</t>
  </si>
  <si>
    <t xml:space="preserve">         管理费用</t>
  </si>
  <si>
    <t>（一）以后不能重分类进损益的其他综合收益</t>
  </si>
  <si>
    <t xml:space="preserve">         其中：研究与开发费</t>
  </si>
  <si>
    <t xml:space="preserve">    1.重新计量设定受益计划净负债或净资产的变动</t>
  </si>
  <si>
    <t xml:space="preserve">              党建工作经费</t>
  </si>
  <si>
    <t xml:space="preserve">    2.权益法下在被投资单位不能重分类进损益的其他综合收益中享有的份额</t>
  </si>
  <si>
    <t xml:space="preserve">         财务费用</t>
  </si>
  <si>
    <t>（二）以后将重分类进损益的其他综合收益</t>
  </si>
  <si>
    <t xml:space="preserve">           其中：利息支出</t>
  </si>
  <si>
    <t xml:space="preserve">    1.权益法下在被投资单位将重分类进损益的其他综合收益中享有的份额</t>
  </si>
  <si>
    <t xml:space="preserve">                利息收入</t>
  </si>
  <si>
    <t xml:space="preserve">    2.可供出售金融资产公允价值变动损益</t>
  </si>
  <si>
    <t>汇兑净损失（净收益以“-”号填列）</t>
  </si>
  <si>
    <t xml:space="preserve">    3.持有至到期投资重分类为可供出售金融资产损益</t>
  </si>
  <si>
    <t xml:space="preserve">         资产减值损失</t>
  </si>
  <si>
    <t xml:space="preserve">    4.现金流量套期损益的有效部分</t>
  </si>
  <si>
    <t xml:space="preserve">         其他</t>
  </si>
  <si>
    <t xml:space="preserve">    5.外币财务报表折算差额</t>
  </si>
  <si>
    <t xml:space="preserve">    加：公允价值变动收益（损失以“-”号填列）</t>
  </si>
  <si>
    <t xml:space="preserve">    * 归属于少数股东的其他综合收益的税后净额</t>
  </si>
  <si>
    <t xml:space="preserve"> 投资收益（损失以“-”号填列）</t>
  </si>
  <si>
    <t>七、综合收益总额</t>
  </si>
  <si>
    <t>其中：对联营企业和合营企业的投资收益</t>
  </si>
  <si>
    <t xml:space="preserve">    归属于母公司所有者的综合收益总额</t>
  </si>
  <si>
    <t>△汇兑收益（损失以“-”号填列）</t>
  </si>
  <si>
    <t xml:space="preserve">   *归属于少数股东的综合收益总额</t>
  </si>
  <si>
    <t xml:space="preserve">       其他收益</t>
  </si>
  <si>
    <t>八、每股收益：</t>
  </si>
  <si>
    <t>三、营业利润（亏损以“－”号填列）</t>
  </si>
  <si>
    <t xml:space="preserve">    基本每股收益</t>
  </si>
  <si>
    <t xml:space="preserve">   加：营业外收入</t>
  </si>
  <si>
    <t xml:space="preserve">    稀释每股收益</t>
  </si>
  <si>
    <t xml:space="preserve">    其中：非流动资产处置利得</t>
  </si>
  <si>
    <t xml:space="preserve">注:表中带*科目为合并会计报表专用；加△楷体项目为金融类企业专用。
 </t>
  </si>
  <si>
    <t xml:space="preserve">法定代表人: </t>
  </si>
  <si>
    <r>
      <rPr>
        <sz val="11"/>
        <color rgb="FF000000"/>
        <rFont val="宋体"/>
        <charset val="134"/>
      </rPr>
      <t>主管会计工作负责人</t>
    </r>
    <r>
      <rPr>
        <sz val="11"/>
        <color rgb="FF000000"/>
        <rFont val="Times New Roman"/>
        <charset val="134"/>
      </rPr>
      <t>:</t>
    </r>
  </si>
  <si>
    <t>会计机构负责人:</t>
  </si>
  <si>
    <t>现金流量表</t>
  </si>
  <si>
    <r>
      <rPr>
        <sz val="11"/>
        <rFont val="宋体"/>
        <charset val="134"/>
      </rPr>
      <t>项</t>
    </r>
    <r>
      <rPr>
        <sz val="11"/>
        <rFont val="Arial"/>
        <charset val="134"/>
      </rPr>
      <t xml:space="preserve">              </t>
    </r>
    <r>
      <rPr>
        <sz val="11"/>
        <rFont val="宋体"/>
        <charset val="134"/>
      </rPr>
      <t>目</t>
    </r>
  </si>
  <si>
    <t>本年金额</t>
  </si>
  <si>
    <t>上年金额</t>
  </si>
  <si>
    <r>
      <rPr>
        <sz val="11"/>
        <rFont val="宋体"/>
        <charset val="134"/>
      </rPr>
      <t>项</t>
    </r>
    <r>
      <rPr>
        <sz val="11"/>
        <rFont val="Arial"/>
        <charset val="134"/>
      </rPr>
      <t xml:space="preserve">            </t>
    </r>
    <r>
      <rPr>
        <sz val="11"/>
        <rFont val="宋体"/>
        <charset val="134"/>
      </rPr>
      <t>目</t>
    </r>
  </si>
  <si>
    <t>一、经营活动产生的现金流量：</t>
  </si>
  <si>
    <t>—</t>
  </si>
  <si>
    <t xml:space="preserve">    处置固定资产、无形资产和其他长期资产所收回的现金净额</t>
  </si>
  <si>
    <t xml:space="preserve">    销售商品、提供劳务收到的现金</t>
  </si>
  <si>
    <t xml:space="preserve">    处置子公司及其他营业单位收回的现金净额</t>
  </si>
  <si>
    <t xml:space="preserve">    客户存款和同业存放款项净增加额</t>
  </si>
  <si>
    <t xml:space="preserve">    收到其他与投资活动有关的现金</t>
  </si>
  <si>
    <t xml:space="preserve">    向中央银行借款净增加额</t>
  </si>
  <si>
    <t>投资活动现金流入小计</t>
  </si>
  <si>
    <t xml:space="preserve">    向其他金融机构拆入资金净增加额</t>
  </si>
  <si>
    <t xml:space="preserve">    购建固定资产、无形资产和其他长期资产所支付的现金</t>
  </si>
  <si>
    <t xml:space="preserve">    收到原保险合同保费取得的现金</t>
  </si>
  <si>
    <t xml:space="preserve">    投资支付的现金</t>
  </si>
  <si>
    <t xml:space="preserve">    收到再保险业务现金净额</t>
  </si>
  <si>
    <t xml:space="preserve">    质押贷款净增加额</t>
  </si>
  <si>
    <t xml:space="preserve">    保户储金及投资款净增加额</t>
  </si>
  <si>
    <t xml:space="preserve">    取得子公司及其他营业单位支付的现金净额</t>
  </si>
  <si>
    <t xml:space="preserve">    处置交易性金融资产净增加额</t>
  </si>
  <si>
    <t xml:space="preserve">    支付其他与投资活动有关的现金</t>
  </si>
  <si>
    <t xml:space="preserve">    收取利息、手续费及佣金的现金</t>
  </si>
  <si>
    <t>投资活动现金流出小计</t>
  </si>
  <si>
    <t xml:space="preserve">    拆入资金净增加额</t>
  </si>
  <si>
    <t>投资活动产生的现金流量净额</t>
  </si>
  <si>
    <t xml:space="preserve">    回购业务资金净增加额</t>
  </si>
  <si>
    <t>三、筹资活动产生的现金流量：</t>
  </si>
  <si>
    <t xml:space="preserve">    收到的税费返还</t>
  </si>
  <si>
    <t xml:space="preserve">    吸收投资收到的现金</t>
  </si>
  <si>
    <t xml:space="preserve">    收到其他与经营活动有关的现金</t>
  </si>
  <si>
    <t xml:space="preserve">        其中：子公司吸收少数股东投资收到的现金</t>
  </si>
  <si>
    <t>经营活动现金流入小计</t>
  </si>
  <si>
    <t xml:space="preserve">    取得借款所收到的现金</t>
  </si>
  <si>
    <t xml:space="preserve">    购买商品、接收劳务支付的现金</t>
  </si>
  <si>
    <t xml:space="preserve">    发行债券收到的现金</t>
  </si>
  <si>
    <t xml:space="preserve">    客户贷款及垫款净增加额</t>
  </si>
  <si>
    <t xml:space="preserve">    收到其他与筹资活动有关的现金</t>
  </si>
  <si>
    <t xml:space="preserve">    存放中央银行和同业款项净增加额</t>
  </si>
  <si>
    <t>筹资活动现金流入小计</t>
  </si>
  <si>
    <t xml:space="preserve">    支付原保险合同赔付款项的现金</t>
  </si>
  <si>
    <t xml:space="preserve">    偿还债务所支付的现金</t>
  </si>
  <si>
    <t xml:space="preserve">    支付利息、手续费及佣金的现金</t>
  </si>
  <si>
    <t xml:space="preserve">    分配股利、利润或偿付利息所支付的现金</t>
  </si>
  <si>
    <t xml:space="preserve">    支付保单红利的现金</t>
  </si>
  <si>
    <t xml:space="preserve">        其中：子公司支付给少数股东的股利、利润</t>
  </si>
  <si>
    <t xml:space="preserve">    支付给职工以及为职工支付的现金</t>
  </si>
  <si>
    <t xml:space="preserve">    支付其他与筹资活动有关的现金</t>
  </si>
  <si>
    <t xml:space="preserve">    支付的各项税费</t>
  </si>
  <si>
    <t>筹资活动现金流出小计</t>
  </si>
  <si>
    <t xml:space="preserve">    支付其他与经营活动有关的现金</t>
  </si>
  <si>
    <t>筹资活动产生的现金流量净额</t>
  </si>
  <si>
    <t>经营活动现金流出小计</t>
  </si>
  <si>
    <t>四、汇率变动对现金及现金等价物的影响</t>
  </si>
  <si>
    <t>经营活动产生的现金流量净额</t>
  </si>
  <si>
    <t>五、现金及现金等价物净增加额</t>
  </si>
  <si>
    <t>二、投资活动产生的现金流量：</t>
  </si>
  <si>
    <t xml:space="preserve">    加：期初现金及现金等价物余额</t>
  </si>
  <si>
    <t xml:space="preserve">    收回投资收到的现金</t>
  </si>
  <si>
    <t>六、期末现金及现金等价物余额</t>
  </si>
  <si>
    <t xml:space="preserve">    取得投资收益收到的现金</t>
  </si>
  <si>
    <r>
      <rPr>
        <sz val="11"/>
        <rFont val="宋体"/>
        <charset val="134"/>
      </rPr>
      <t>法定代表人</t>
    </r>
    <r>
      <rPr>
        <sz val="11"/>
        <rFont val="Arial"/>
        <charset val="134"/>
      </rPr>
      <t xml:space="preserve">: </t>
    </r>
  </si>
  <si>
    <r>
      <rPr>
        <sz val="11"/>
        <rFont val="宋体"/>
        <charset val="134"/>
      </rPr>
      <t>主管会计工作负责人</t>
    </r>
    <r>
      <rPr>
        <sz val="11"/>
        <rFont val="Times New Roman"/>
        <charset val="134"/>
      </rPr>
      <t>:</t>
    </r>
  </si>
  <si>
    <r>
      <rPr>
        <sz val="11"/>
        <rFont val="宋体"/>
        <charset val="134"/>
      </rPr>
      <t>会计机构负责人</t>
    </r>
    <r>
      <rPr>
        <sz val="11"/>
        <rFont val="Arial"/>
        <charset val="134"/>
      </rPr>
      <t>:</t>
    </r>
  </si>
  <si>
    <t>补充资料</t>
  </si>
  <si>
    <t>1、将净利润调节为经营活动现金流量：</t>
  </si>
  <si>
    <t xml:space="preserve">  净利润</t>
  </si>
  <si>
    <t>加：资产减值准备</t>
  </si>
  <si>
    <t xml:space="preserve">    固定资产折旧、油气资产折耗、生产性生物资产折旧</t>
  </si>
  <si>
    <t xml:space="preserve">    无形资产摊销</t>
  </si>
  <si>
    <t xml:space="preserve">    长期待摊费用摊销</t>
  </si>
  <si>
    <t xml:space="preserve">    处置固定资产、无形资产和其他长期资产的损失
      (收益以“-”号填列)</t>
  </si>
  <si>
    <t xml:space="preserve">    固定资产报废损失（收益以“-”号填列）</t>
  </si>
  <si>
    <t xml:space="preserve">    公允价值变动损失（收益以“-”号填列）</t>
  </si>
  <si>
    <t xml:space="preserve">    财务费用（收益以“-”号填列）</t>
  </si>
  <si>
    <t xml:space="preserve">    投资损失（收益以“-”号填列）</t>
  </si>
  <si>
    <t xml:space="preserve">    递延所得税资产减少（增加以“-”号填列）</t>
  </si>
  <si>
    <t xml:space="preserve">    递延所得税负债增加（减少以“-”号填列）</t>
  </si>
  <si>
    <t xml:space="preserve">    存货的减少（增加以“-”号填列）</t>
  </si>
  <si>
    <t xml:space="preserve">    经营性应收项目的减少（增加以“-”号填列）</t>
  </si>
  <si>
    <t xml:space="preserve">    经营性应付项目的增加（减少以“-”号填列）</t>
  </si>
  <si>
    <t xml:space="preserve">    其 他</t>
  </si>
  <si>
    <t xml:space="preserve">     经营活动产生的现金流量净额</t>
  </si>
  <si>
    <t>2、不涉及现金收支的投资和筹资活动：</t>
  </si>
  <si>
    <t xml:space="preserve">        债务转为资本</t>
  </si>
  <si>
    <t xml:space="preserve">         一年内到期的可转换公司债券</t>
  </si>
  <si>
    <t xml:space="preserve">        融资租入固定 资产</t>
  </si>
  <si>
    <t>3、现金及现金等价物净增加情况</t>
  </si>
  <si>
    <t xml:space="preserve">      现金的期末余额</t>
  </si>
  <si>
    <t xml:space="preserve"> 减：现金的期初余额</t>
  </si>
  <si>
    <t xml:space="preserve"> 加：现金等价物的期未余额</t>
  </si>
  <si>
    <t xml:space="preserve"> 减：现金等价物的期初余额</t>
  </si>
  <si>
    <r>
      <rPr>
        <b/>
        <sz val="11"/>
        <color indexed="8"/>
        <rFont val="Times New Roman"/>
        <charset val="134"/>
      </rPr>
      <t xml:space="preserve">         </t>
    </r>
    <r>
      <rPr>
        <b/>
        <sz val="11"/>
        <color indexed="8"/>
        <rFont val="宋体"/>
        <charset val="134"/>
      </rPr>
      <t>现金及现金等价物净增加额</t>
    </r>
  </si>
  <si>
    <t>法定代表人:                           主管会计工作负责人:</t>
  </si>
  <si>
    <t>所有者权益变动表</t>
  </si>
  <si>
    <r>
      <rPr>
        <sz val="11"/>
        <color indexed="8"/>
        <rFont val="宋体"/>
        <charset val="134"/>
      </rPr>
      <t>项</t>
    </r>
    <r>
      <rPr>
        <sz val="11"/>
        <color indexed="8"/>
        <rFont val="Times New Roman"/>
        <charset val="134"/>
      </rPr>
      <t xml:space="preserve">            </t>
    </r>
    <r>
      <rPr>
        <sz val="11"/>
        <color indexed="8"/>
        <rFont val="宋体"/>
        <charset val="134"/>
      </rPr>
      <t>目</t>
    </r>
  </si>
  <si>
    <t>实收资本</t>
  </si>
  <si>
    <t>资本公积</t>
  </si>
  <si>
    <r>
      <rPr>
        <sz val="11"/>
        <color indexed="8"/>
        <rFont val="宋体"/>
        <charset val="134"/>
      </rPr>
      <t>减</t>
    </r>
    <r>
      <rPr>
        <sz val="11"/>
        <color indexed="8"/>
        <rFont val="Times New Roman"/>
        <charset val="134"/>
      </rPr>
      <t>:</t>
    </r>
    <r>
      <rPr>
        <sz val="11"/>
        <color indexed="8"/>
        <rFont val="宋体"/>
        <charset val="134"/>
      </rPr>
      <t>库存股</t>
    </r>
  </si>
  <si>
    <t>盈余公积</t>
  </si>
  <si>
    <t>未分配利润</t>
  </si>
  <si>
    <t>所有者权益合计</t>
  </si>
  <si>
    <t>一、上年年末余额</t>
  </si>
  <si>
    <t>加：会计政策变更</t>
  </si>
  <si>
    <t xml:space="preserve">    前期差错更正</t>
  </si>
  <si>
    <t>二、本年年初余额</t>
  </si>
  <si>
    <r>
      <rPr>
        <b/>
        <sz val="11"/>
        <color indexed="8"/>
        <rFont val="宋体"/>
        <charset val="134"/>
      </rPr>
      <t>三、本期增减变动金额（减少以</t>
    </r>
    <r>
      <rPr>
        <b/>
        <sz val="11"/>
        <color indexed="8"/>
        <rFont val="Times New Roman"/>
        <charset val="134"/>
      </rPr>
      <t>“-”</t>
    </r>
    <r>
      <rPr>
        <b/>
        <sz val="11"/>
        <color indexed="8"/>
        <rFont val="宋体"/>
        <charset val="134"/>
      </rPr>
      <t>号填列）</t>
    </r>
  </si>
  <si>
    <t>（一）净利润</t>
  </si>
  <si>
    <t>（二）其他综合收益</t>
  </si>
  <si>
    <r>
      <rPr>
        <b/>
        <sz val="11"/>
        <color indexed="8"/>
        <rFont val="宋体"/>
        <charset val="134"/>
      </rPr>
      <t>上述</t>
    </r>
    <r>
      <rPr>
        <b/>
        <sz val="11"/>
        <color indexed="8"/>
        <rFont val="Times New Roman"/>
        <charset val="134"/>
      </rPr>
      <t>(</t>
    </r>
    <r>
      <rPr>
        <b/>
        <sz val="11"/>
        <color indexed="8"/>
        <rFont val="宋体"/>
        <charset val="134"/>
      </rPr>
      <t>一</t>
    </r>
    <r>
      <rPr>
        <b/>
        <sz val="11"/>
        <color indexed="8"/>
        <rFont val="Times New Roman"/>
        <charset val="134"/>
      </rPr>
      <t>)</t>
    </r>
    <r>
      <rPr>
        <b/>
        <sz val="11"/>
        <color indexed="8"/>
        <rFont val="宋体"/>
        <charset val="134"/>
      </rPr>
      <t>和</t>
    </r>
    <r>
      <rPr>
        <b/>
        <sz val="11"/>
        <color indexed="8"/>
        <rFont val="Times New Roman"/>
        <charset val="134"/>
      </rPr>
      <t>(</t>
    </r>
    <r>
      <rPr>
        <b/>
        <sz val="11"/>
        <color indexed="8"/>
        <rFont val="宋体"/>
        <charset val="134"/>
      </rPr>
      <t>二</t>
    </r>
    <r>
      <rPr>
        <b/>
        <sz val="11"/>
        <color indexed="8"/>
        <rFont val="Times New Roman"/>
        <charset val="134"/>
      </rPr>
      <t>)</t>
    </r>
    <r>
      <rPr>
        <b/>
        <sz val="11"/>
        <color indexed="8"/>
        <rFont val="宋体"/>
        <charset val="134"/>
      </rPr>
      <t>小计</t>
    </r>
  </si>
  <si>
    <t>（三）所有者投入和减少资本</t>
  </si>
  <si>
    <r>
      <rPr>
        <sz val="11"/>
        <color indexed="8"/>
        <rFont val="Times New Roman"/>
        <charset val="134"/>
      </rPr>
      <t xml:space="preserve">1. </t>
    </r>
    <r>
      <rPr>
        <sz val="11"/>
        <color indexed="8"/>
        <rFont val="宋体"/>
        <charset val="134"/>
      </rPr>
      <t>所有者投入资本</t>
    </r>
  </si>
  <si>
    <r>
      <rPr>
        <sz val="11"/>
        <color indexed="8"/>
        <rFont val="Times New Roman"/>
        <charset val="134"/>
      </rPr>
      <t>2</t>
    </r>
    <r>
      <rPr>
        <sz val="11"/>
        <color indexed="8"/>
        <rFont val="宋体"/>
        <charset val="134"/>
      </rPr>
      <t>．股份支付计入所有者权益的金额</t>
    </r>
  </si>
  <si>
    <r>
      <rPr>
        <sz val="11"/>
        <color indexed="8"/>
        <rFont val="Times New Roman"/>
        <charset val="134"/>
      </rPr>
      <t>3</t>
    </r>
    <r>
      <rPr>
        <sz val="11"/>
        <color indexed="8"/>
        <rFont val="宋体"/>
        <charset val="134"/>
      </rPr>
      <t>．其他</t>
    </r>
  </si>
  <si>
    <t>（四）利润分配</t>
  </si>
  <si>
    <r>
      <rPr>
        <sz val="11"/>
        <color indexed="8"/>
        <rFont val="Times New Roman"/>
        <charset val="134"/>
      </rPr>
      <t>1</t>
    </r>
    <r>
      <rPr>
        <sz val="11"/>
        <color indexed="8"/>
        <rFont val="宋体"/>
        <charset val="134"/>
      </rPr>
      <t>．提取盈余公积</t>
    </r>
  </si>
  <si>
    <r>
      <rPr>
        <sz val="11"/>
        <color indexed="8"/>
        <rFont val="Times New Roman"/>
        <charset val="134"/>
      </rPr>
      <t>2</t>
    </r>
    <r>
      <rPr>
        <sz val="11"/>
        <color indexed="8"/>
        <rFont val="宋体"/>
        <charset val="134"/>
      </rPr>
      <t>．对所有者（或股东）的分配</t>
    </r>
  </si>
  <si>
    <t>其中：国有企业应上交的利润</t>
  </si>
  <si>
    <t>（五）所有者权益内部结转</t>
  </si>
  <si>
    <r>
      <rPr>
        <sz val="11"/>
        <color indexed="8"/>
        <rFont val="Times New Roman"/>
        <charset val="134"/>
      </rPr>
      <t>1</t>
    </r>
    <r>
      <rPr>
        <sz val="11"/>
        <color indexed="8"/>
        <rFont val="宋体"/>
        <charset val="134"/>
      </rPr>
      <t>．资本公积转增资本（或股本）</t>
    </r>
  </si>
  <si>
    <r>
      <rPr>
        <sz val="11"/>
        <color indexed="8"/>
        <rFont val="Times New Roman"/>
        <charset val="134"/>
      </rPr>
      <t>2</t>
    </r>
    <r>
      <rPr>
        <sz val="11"/>
        <color indexed="8"/>
        <rFont val="宋体"/>
        <charset val="134"/>
      </rPr>
      <t>．盈余公积转增资本（或股本）</t>
    </r>
  </si>
  <si>
    <r>
      <rPr>
        <sz val="11"/>
        <color indexed="8"/>
        <rFont val="Times New Roman"/>
        <charset val="134"/>
      </rPr>
      <t>3</t>
    </r>
    <r>
      <rPr>
        <sz val="11"/>
        <color indexed="8"/>
        <rFont val="宋体"/>
        <charset val="134"/>
      </rPr>
      <t>．盈余公积弥补亏损</t>
    </r>
  </si>
  <si>
    <r>
      <rPr>
        <sz val="11"/>
        <color indexed="8"/>
        <rFont val="Times New Roman"/>
        <charset val="134"/>
      </rPr>
      <t>4</t>
    </r>
    <r>
      <rPr>
        <sz val="11"/>
        <color indexed="8"/>
        <rFont val="宋体"/>
        <charset val="134"/>
      </rPr>
      <t>．其他</t>
    </r>
  </si>
  <si>
    <t>（六）专项储备</t>
  </si>
  <si>
    <r>
      <rPr>
        <sz val="11"/>
        <color indexed="8"/>
        <rFont val="Times New Roman"/>
        <charset val="134"/>
      </rPr>
      <t>1</t>
    </r>
    <r>
      <rPr>
        <sz val="11"/>
        <color indexed="8"/>
        <rFont val="宋体"/>
        <charset val="134"/>
      </rPr>
      <t>．本期储备</t>
    </r>
  </si>
  <si>
    <r>
      <rPr>
        <sz val="11"/>
        <color indexed="8"/>
        <rFont val="Times New Roman"/>
        <charset val="134"/>
      </rPr>
      <t>2</t>
    </r>
    <r>
      <rPr>
        <sz val="11"/>
        <color indexed="8"/>
        <rFont val="宋体"/>
        <charset val="134"/>
      </rPr>
      <t>．本期使用</t>
    </r>
  </si>
  <si>
    <t>（七）其他</t>
  </si>
  <si>
    <t>四、本期年末余额</t>
  </si>
  <si>
    <r>
      <rPr>
        <sz val="11"/>
        <rFont val="宋体"/>
        <charset val="134"/>
      </rPr>
      <t>法定代表人</t>
    </r>
    <r>
      <rPr>
        <sz val="11"/>
        <rFont val="Times New Roman"/>
        <charset val="134"/>
      </rPr>
      <t xml:space="preserve">:                 </t>
    </r>
  </si>
  <si>
    <r>
      <rPr>
        <sz val="11"/>
        <rFont val="宋体"/>
        <charset val="134"/>
      </rPr>
      <t>会计机构负责人</t>
    </r>
    <r>
      <rPr>
        <sz val="11"/>
        <rFont val="Times New Roman"/>
        <charset val="134"/>
      </rPr>
      <t>:</t>
    </r>
  </si>
  <si>
    <t>合并数</t>
  </si>
  <si>
    <t>三江发控2021年</t>
  </si>
  <si>
    <t>三江物业2021年</t>
  </si>
  <si>
    <t>三江农业2021年</t>
  </si>
  <si>
    <t>抵消借方</t>
  </si>
  <si>
    <t>抵消贷方</t>
  </si>
  <si>
    <t xml:space="preserve">            其中：应付工资</t>
  </si>
  <si>
    <t xml:space="preserve">                  应付福利费</t>
  </si>
  <si>
    <t xml:space="preserve">                     #其中：职工奖励及福利基金</t>
  </si>
  <si>
    <t>核对</t>
  </si>
  <si>
    <t>三江发控2020年</t>
  </si>
  <si>
    <t>三江物业2020年</t>
  </si>
  <si>
    <t>三江农业2020年</t>
  </si>
  <si>
    <t xml:space="preserve">                汇兑净损失（净收益以“-”号填列）</t>
  </si>
  <si>
    <t xml:space="preserve">        投资收益（损失以“-”号填列）</t>
  </si>
  <si>
    <t xml:space="preserve">        其中：对联营企业和合营企业的投资收益</t>
  </si>
  <si>
    <t xml:space="preserve">      △汇兑收益（损失以“-”号填列）</t>
  </si>
  <si>
    <t xml:space="preserve">  三、营业利润（亏损以“－”号填列）</t>
  </si>
  <si>
    <t>注:表中带*科目为合并会计报表专用；加△楷体项目为金融类企业专用。</t>
  </si>
  <si>
    <t>抵消</t>
  </si>
  <si>
    <r>
      <rPr>
        <sz val="11"/>
        <rFont val="宋体"/>
        <charset val="134"/>
      </rPr>
      <t>三江物业</t>
    </r>
    <r>
      <rPr>
        <sz val="11"/>
        <rFont val="Times New Roman"/>
        <charset val="134"/>
      </rPr>
      <t>2021</t>
    </r>
    <r>
      <rPr>
        <sz val="11"/>
        <rFont val="宋体"/>
        <charset val="134"/>
      </rPr>
      <t>年</t>
    </r>
  </si>
  <si>
    <r>
      <rPr>
        <sz val="11"/>
        <rFont val="宋体"/>
        <charset val="134"/>
      </rPr>
      <t>三江农业</t>
    </r>
    <r>
      <rPr>
        <sz val="11"/>
        <rFont val="Times New Roman"/>
        <charset val="134"/>
      </rPr>
      <t>2021</t>
    </r>
    <r>
      <rPr>
        <sz val="11"/>
        <rFont val="宋体"/>
        <charset val="134"/>
      </rPr>
      <t>年</t>
    </r>
  </si>
  <si>
    <r>
      <rPr>
        <sz val="11"/>
        <rFont val="宋体"/>
        <charset val="134"/>
      </rPr>
      <t>三江物业</t>
    </r>
    <r>
      <rPr>
        <sz val="11"/>
        <rFont val="Times New Roman"/>
        <charset val="134"/>
      </rPr>
      <t>2020</t>
    </r>
    <r>
      <rPr>
        <sz val="11"/>
        <rFont val="宋体"/>
        <charset val="134"/>
      </rPr>
      <t>年</t>
    </r>
  </si>
  <si>
    <r>
      <rPr>
        <sz val="11"/>
        <rFont val="宋体"/>
        <charset val="134"/>
      </rPr>
      <t>三江农业</t>
    </r>
    <r>
      <rPr>
        <sz val="11"/>
        <rFont val="Times New Roman"/>
        <charset val="134"/>
      </rPr>
      <t>2020</t>
    </r>
    <r>
      <rPr>
        <sz val="11"/>
        <rFont val="宋体"/>
        <charset val="134"/>
      </rPr>
      <t>年</t>
    </r>
  </si>
  <si>
    <t xml:space="preserve">    待摊费用减少（减：增加）</t>
  </si>
  <si>
    <t xml:space="preserve">         现金及现金等价物净增加额</t>
  </si>
  <si>
    <t>编制单位：海口市三江农场发展控股有限公司</t>
  </si>
  <si>
    <t>减:库存股</t>
  </si>
  <si>
    <t>三、本期增减变动金额（减少以“-”号填列）</t>
  </si>
  <si>
    <t>上述(一)和(二)小计</t>
  </si>
  <si>
    <t>1. 所有者投入资本</t>
  </si>
  <si>
    <t>2．股份支付计入所有者权益的金额</t>
  </si>
  <si>
    <t>3．其他</t>
  </si>
  <si>
    <t>1．提取盈余公积</t>
  </si>
  <si>
    <t>2．对所有者（或股东）的分配</t>
  </si>
  <si>
    <t>1．资本公积转增资本（或股本）</t>
  </si>
  <si>
    <t>2．盈余公积转增资本（或股本）</t>
  </si>
  <si>
    <t>3．盈余公积弥补亏损</t>
  </si>
  <si>
    <t>4．其他</t>
  </si>
  <si>
    <t>1．本期储备</t>
  </si>
  <si>
    <t>2．本期使用</t>
  </si>
  <si>
    <t xml:space="preserve">法定代表人:                 </t>
  </si>
  <si>
    <t>主管会计工作负责人:</t>
  </si>
  <si>
    <t>编制单位:海口三江农场物业服务有限公司</t>
  </si>
  <si>
    <t>金额单位：人民币元</t>
  </si>
  <si>
    <t xml:space="preserve">公司负责人:                 </t>
  </si>
  <si>
    <t>编制单位：海口福满三江农业服务有限公司</t>
  </si>
  <si>
    <t>2021年</t>
  </si>
  <si>
    <t>项目名称</t>
  </si>
  <si>
    <t>1年以内</t>
  </si>
  <si>
    <t>1年至2年</t>
  </si>
  <si>
    <t>2年至3年</t>
  </si>
  <si>
    <t>3年至4年</t>
  </si>
  <si>
    <t>4年至5年</t>
  </si>
  <si>
    <t>5年以上</t>
  </si>
  <si>
    <t>坏账准备</t>
  </si>
  <si>
    <t>净额</t>
  </si>
  <si>
    <t>三江农场物业服务有限公司</t>
  </si>
  <si>
    <t>海口市美兰区三江镇人民政府</t>
  </si>
  <si>
    <t>海口市美兰区三江镇三江居居民委员会</t>
  </si>
  <si>
    <t>中天建联建设工程有限公司</t>
  </si>
  <si>
    <t>合计</t>
  </si>
  <si>
    <t>借：信用减值损失</t>
  </si>
  <si>
    <t>贷：信用减值准备</t>
  </si>
  <si>
    <t>2019年</t>
  </si>
  <si>
    <t>海口市三江农场</t>
  </si>
  <si>
    <t>借：信用减值准备</t>
  </si>
  <si>
    <t>贷：信用减值损失</t>
  </si>
  <si>
    <t>2018年</t>
  </si>
  <si>
    <t>海口市三江明德小学</t>
  </si>
  <si>
    <t>海口椰岛之家老年公寓</t>
  </si>
  <si>
    <t>海口市三江第二小学</t>
  </si>
  <si>
    <t>结转2018年第四季度收入</t>
  </si>
  <si>
    <t>借：年初未分配利润</t>
  </si>
  <si>
    <t>海口市三江农场发展控股有限公司</t>
  </si>
  <si>
    <t>摘要</t>
  </si>
  <si>
    <t>借方</t>
  </si>
  <si>
    <t>贷方</t>
  </si>
  <si>
    <t>其他应付款</t>
  </si>
  <si>
    <t>其他应收款</t>
  </si>
  <si>
    <t>2020年</t>
  </si>
  <si>
    <t>调整</t>
  </si>
  <si>
    <t>递延收益</t>
  </si>
  <si>
    <t>科目名称</t>
  </si>
  <si>
    <t>投资收益</t>
  </si>
  <si>
    <t>重分类调整</t>
  </si>
  <si>
    <t>预付账款</t>
  </si>
  <si>
    <t>应付账款</t>
  </si>
  <si>
    <t>主营业务收入</t>
  </si>
  <si>
    <t>应收账款</t>
  </si>
  <si>
    <t>三江发控公司2019年度调整事项及分录</t>
  </si>
  <si>
    <t>序号</t>
  </si>
  <si>
    <t>科目</t>
  </si>
  <si>
    <t>调整未完工项目代建收入</t>
  </si>
  <si>
    <t>营业外收入</t>
  </si>
  <si>
    <t>计提营业收入流转税</t>
  </si>
  <si>
    <t>应交税金-增值税-销项税</t>
  </si>
  <si>
    <t>应交税金-城建税</t>
  </si>
  <si>
    <t>应交税金-教育费附加</t>
  </si>
  <si>
    <t>应交税金-地方教育费附加</t>
  </si>
  <si>
    <t>预存话费</t>
  </si>
  <si>
    <t>社保 (个人部分）</t>
  </si>
  <si>
    <t>审定数</t>
  </si>
  <si>
    <t>以前年度损益调整</t>
  </si>
  <si>
    <t>期末未审定数</t>
  </si>
  <si>
    <t>抵消金额</t>
  </si>
  <si>
    <t>期末审定数</t>
  </si>
  <si>
    <t>预收账款</t>
  </si>
  <si>
    <t>补计提2018年度所得税</t>
  </si>
  <si>
    <t>2019年度报表续调上年提取的企业所得税</t>
  </si>
  <si>
    <t>计算所得额</t>
  </si>
  <si>
    <t>优惠税率</t>
  </si>
  <si>
    <t>所得税额</t>
  </si>
  <si>
    <t>2018年利润总额</t>
  </si>
  <si>
    <t>加计提坏账金额</t>
  </si>
  <si>
    <t>应交税金-企业所得税</t>
  </si>
  <si>
    <t>所得额</t>
  </si>
  <si>
    <t>海口福满三江农业有限公司</t>
  </si>
  <si>
    <t>借</t>
  </si>
  <si>
    <t>贷</t>
  </si>
  <si>
    <r>
      <rPr>
        <sz val="11"/>
        <color theme="1"/>
        <rFont val="宋体"/>
        <charset val="134"/>
      </rPr>
      <t>100万以内的利润减按</t>
    </r>
    <r>
      <rPr>
        <sz val="11"/>
        <color theme="1"/>
        <rFont val="宋体"/>
        <charset val="134"/>
      </rPr>
      <t>2</t>
    </r>
    <r>
      <rPr>
        <sz val="11"/>
        <color theme="1"/>
        <rFont val="宋体"/>
        <charset val="134"/>
      </rPr>
      <t>5%计算所得额</t>
    </r>
  </si>
  <si>
    <t>100-300万利润的所得额按50%计算</t>
  </si>
  <si>
    <t>调整冲回2019年多提的企业所得税</t>
  </si>
  <si>
    <t>生产性生物性资产/椰子基地</t>
  </si>
  <si>
    <t>存货/生产成本/椰子基地</t>
  </si>
  <si>
    <t>补提所得税小计</t>
  </si>
  <si>
    <r>
      <rPr>
        <sz val="11"/>
        <color theme="1"/>
        <rFont val="宋体"/>
        <charset val="134"/>
      </rPr>
      <t>2</t>
    </r>
    <r>
      <rPr>
        <sz val="11"/>
        <color theme="1"/>
        <rFont val="宋体"/>
        <charset val="134"/>
      </rPr>
      <t>019年利润总额</t>
    </r>
  </si>
  <si>
    <t>调整分录</t>
  </si>
  <si>
    <t>减坏账准备冲回数</t>
  </si>
  <si>
    <r>
      <rPr>
        <sz val="11"/>
        <color theme="1"/>
        <rFont val="宋体"/>
        <charset val="134"/>
      </rPr>
      <t>按政策1</t>
    </r>
    <r>
      <rPr>
        <sz val="11"/>
        <color theme="1"/>
        <rFont val="宋体"/>
        <charset val="134"/>
      </rPr>
      <t>00万利润总额按25%计算所得额</t>
    </r>
  </si>
  <si>
    <t>所得税</t>
  </si>
  <si>
    <r>
      <rPr>
        <sz val="11"/>
        <color theme="1"/>
        <rFont val="宋体"/>
        <charset val="134"/>
      </rPr>
      <t>2</t>
    </r>
    <r>
      <rPr>
        <sz val="11"/>
        <color theme="1"/>
        <rFont val="宋体"/>
        <charset val="134"/>
      </rPr>
      <t>018年利润表调所得税科目，资产负责有调未分配利润科目</t>
    </r>
  </si>
  <si>
    <r>
      <rPr>
        <sz val="11"/>
        <color theme="1"/>
        <rFont val="宋体"/>
        <charset val="134"/>
      </rPr>
      <t>优惠税率2</t>
    </r>
    <r>
      <rPr>
        <sz val="11"/>
        <color theme="1"/>
        <rFont val="宋体"/>
        <charset val="134"/>
      </rPr>
      <t>0%</t>
    </r>
  </si>
  <si>
    <t>调利润表上所得税科目</t>
  </si>
  <si>
    <r>
      <rPr>
        <sz val="11"/>
        <color theme="1"/>
        <rFont val="宋体"/>
        <charset val="134"/>
      </rPr>
      <t>2</t>
    </r>
    <r>
      <rPr>
        <sz val="11"/>
        <color theme="1"/>
        <rFont val="宋体"/>
        <charset val="134"/>
      </rPr>
      <t>019年应计提的企业所得税</t>
    </r>
  </si>
  <si>
    <t>已计提企业所得税</t>
  </si>
  <si>
    <t>应调整冲回多计提的企业所得税</t>
  </si>
  <si>
    <t>调整冲回我计提的企业所得税</t>
  </si>
  <si>
    <r>
      <rPr>
        <sz val="11"/>
        <color theme="1"/>
        <rFont val="宋体"/>
        <charset val="134"/>
      </rPr>
      <t>应交税金-</t>
    </r>
    <r>
      <rPr>
        <sz val="11"/>
        <color theme="1"/>
        <rFont val="宋体"/>
        <charset val="134"/>
      </rPr>
      <t>-企业所得税</t>
    </r>
  </si>
</sst>
</file>

<file path=xl/styles.xml><?xml version="1.0" encoding="utf-8"?>
<styleSheet xmlns="http://schemas.openxmlformats.org/spreadsheetml/2006/main">
  <numFmts count="10">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0_ "/>
    <numFmt numFmtId="43" formatCode="_ * #,##0.00_ ;_ * \-#,##0.00_ ;_ * &quot;-&quot;??_ ;_ @_ "/>
    <numFmt numFmtId="178" formatCode="_ * #,##0.00_ ;_ * \-#,##0.00_ ;_ * \-??_ ;_ @_ "/>
    <numFmt numFmtId="179" formatCode="0.00_ "/>
    <numFmt numFmtId="180" formatCode="0.0_ "/>
    <numFmt numFmtId="181" formatCode="_ * #,##0_ ;_ * \-#,##0_ ;_ * &quot;-&quot;??_ ;_ @_ "/>
  </numFmts>
  <fonts count="70">
    <font>
      <sz val="11"/>
      <color theme="1"/>
      <name val="宋体"/>
      <charset val="134"/>
      <scheme val="minor"/>
    </font>
    <font>
      <sz val="10.5"/>
      <color theme="1"/>
      <name val="宋体"/>
      <charset val="134"/>
    </font>
    <font>
      <sz val="11"/>
      <color rgb="FFFF0000"/>
      <name val="宋体"/>
      <charset val="134"/>
      <scheme val="minor"/>
    </font>
    <font>
      <sz val="10.5"/>
      <color theme="1"/>
      <name val="Times New Roman"/>
      <charset val="134"/>
    </font>
    <font>
      <sz val="10"/>
      <color rgb="FF000000"/>
      <name val="宋体"/>
      <charset val="134"/>
      <scheme val="minor"/>
    </font>
    <font>
      <sz val="11"/>
      <name val="Times New Roman"/>
      <charset val="134"/>
    </font>
    <font>
      <sz val="10"/>
      <name val="Times New Roman"/>
      <charset val="134"/>
    </font>
    <font>
      <b/>
      <sz val="18"/>
      <name val="宋体"/>
      <charset val="134"/>
    </font>
    <font>
      <b/>
      <sz val="18"/>
      <name val="Times New Roman"/>
      <charset val="134"/>
    </font>
    <font>
      <sz val="11"/>
      <name val="宋体"/>
      <charset val="134"/>
    </font>
    <font>
      <sz val="11"/>
      <color indexed="8"/>
      <name val="宋体"/>
      <charset val="134"/>
    </font>
    <font>
      <sz val="11"/>
      <color indexed="8"/>
      <name val="Times New Roman"/>
      <charset val="134"/>
    </font>
    <font>
      <b/>
      <sz val="11"/>
      <color indexed="8"/>
      <name val="宋体"/>
      <charset val="134"/>
    </font>
    <font>
      <b/>
      <sz val="11"/>
      <color indexed="8"/>
      <name val="Times New Roman"/>
      <charset val="134"/>
    </font>
    <font>
      <sz val="10"/>
      <color indexed="8"/>
      <name val="Times New Roman"/>
      <charset val="134"/>
    </font>
    <font>
      <sz val="11"/>
      <color indexed="8"/>
      <name val="宋体"/>
      <charset val="134"/>
      <scheme val="minor"/>
    </font>
    <font>
      <b/>
      <sz val="11"/>
      <color theme="1"/>
      <name val="宋体"/>
      <charset val="134"/>
      <scheme val="minor"/>
    </font>
    <font>
      <sz val="9"/>
      <color rgb="FF000000"/>
      <name val="宋体"/>
      <charset val="134"/>
    </font>
    <font>
      <sz val="9"/>
      <color indexed="0"/>
      <name val="宋体"/>
      <charset val="134"/>
    </font>
    <font>
      <b/>
      <sz val="11"/>
      <name val="宋体"/>
      <charset val="134"/>
      <scheme val="minor"/>
    </font>
    <font>
      <sz val="11"/>
      <color rgb="FFFF0000"/>
      <name val="宋体"/>
      <charset val="134"/>
    </font>
    <font>
      <sz val="11"/>
      <name val="Arial"/>
      <charset val="134"/>
    </font>
    <font>
      <b/>
      <sz val="11"/>
      <name val="宋体"/>
      <charset val="134"/>
    </font>
    <font>
      <sz val="11"/>
      <color rgb="FFFF0000"/>
      <name val="Times New Roman"/>
      <charset val="134"/>
    </font>
    <font>
      <b/>
      <sz val="11"/>
      <color rgb="FFFF0000"/>
      <name val="宋体"/>
      <charset val="134"/>
    </font>
    <font>
      <b/>
      <sz val="11"/>
      <name val="Times New Roman"/>
      <charset val="134"/>
    </font>
    <font>
      <b/>
      <sz val="11"/>
      <color rgb="FFFF0000"/>
      <name val="Times New Roman"/>
      <charset val="134"/>
    </font>
    <font>
      <b/>
      <sz val="10"/>
      <name val="Times New Roman"/>
      <charset val="134"/>
    </font>
    <font>
      <sz val="9"/>
      <color rgb="FFFF0000"/>
      <name val="宋体"/>
      <charset val="134"/>
    </font>
    <font>
      <sz val="10"/>
      <color indexed="8"/>
      <name val="宋体"/>
      <charset val="134"/>
      <scheme val="minor"/>
    </font>
    <font>
      <sz val="10"/>
      <name val="Arial"/>
      <charset val="134"/>
    </font>
    <font>
      <sz val="9"/>
      <color indexed="8"/>
      <name val="宋体"/>
      <charset val="134"/>
      <scheme val="minor"/>
    </font>
    <font>
      <sz val="11"/>
      <color theme="1"/>
      <name val="宋体"/>
      <charset val="134"/>
    </font>
    <font>
      <sz val="9"/>
      <color indexed="8"/>
      <name val="宋体"/>
      <charset val="134"/>
    </font>
    <font>
      <sz val="10"/>
      <name val="宋体"/>
      <charset val="134"/>
    </font>
    <font>
      <b/>
      <sz val="10"/>
      <name val="宋体"/>
      <charset val="134"/>
      <scheme val="minor"/>
    </font>
    <font>
      <b/>
      <sz val="18"/>
      <color theme="1"/>
      <name val="宋体"/>
      <charset val="134"/>
      <scheme val="minor"/>
    </font>
    <font>
      <sz val="11"/>
      <color rgb="FF000000"/>
      <name val="宋体"/>
      <charset val="134"/>
    </font>
    <font>
      <sz val="11"/>
      <color rgb="FF000000"/>
      <name val="Times New Roman"/>
      <charset val="134"/>
    </font>
    <font>
      <b/>
      <sz val="11"/>
      <name val="Arial"/>
      <charset val="134"/>
    </font>
    <font>
      <b/>
      <sz val="18"/>
      <color indexed="8"/>
      <name val="宋体"/>
      <charset val="134"/>
    </font>
    <font>
      <b/>
      <sz val="10"/>
      <name val="宋体"/>
      <charset val="134"/>
    </font>
    <font>
      <sz val="10"/>
      <color rgb="FF000000"/>
      <name val="宋体"/>
      <charset val="134"/>
    </font>
    <font>
      <sz val="10"/>
      <color indexed="8"/>
      <name val="宋体"/>
      <charset val="134"/>
    </font>
    <font>
      <sz val="10"/>
      <color rgb="FFFF0000"/>
      <name val="宋体"/>
      <charset val="134"/>
    </font>
    <font>
      <b/>
      <sz val="10"/>
      <color indexed="8"/>
      <name val="宋体"/>
      <charset val="134"/>
    </font>
    <font>
      <b/>
      <sz val="10"/>
      <color indexed="8"/>
      <name val="Times New Roman"/>
      <charset val="134"/>
    </font>
    <font>
      <b/>
      <sz val="18"/>
      <color rgb="FF000000"/>
      <name val="宋体"/>
      <charset val="134"/>
    </font>
    <font>
      <sz val="12"/>
      <name val="宋体"/>
      <charset val="134"/>
    </font>
    <font>
      <sz val="11"/>
      <color theme="1"/>
      <name val="宋体"/>
      <charset val="0"/>
      <scheme val="minor"/>
    </font>
    <font>
      <sz val="12"/>
      <color theme="1"/>
      <name val="宋体"/>
      <charset val="134"/>
      <scheme val="minor"/>
    </font>
    <font>
      <sz val="11"/>
      <color theme="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0"/>
      <color indexed="8"/>
      <name val="Arial"/>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B0F0"/>
      </left>
      <right style="thin">
        <color rgb="FF00B0F0"/>
      </right>
      <top style="thin">
        <color rgb="FF00B0F0"/>
      </top>
      <bottom style="thin">
        <color rgb="FF00B0F0"/>
      </bottom>
      <diagonal/>
    </border>
    <border>
      <left style="thin">
        <color auto="1"/>
      </left>
      <right style="thin">
        <color auto="1"/>
      </right>
      <top style="thin">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auto="1"/>
      </left>
      <right style="thin">
        <color auto="1"/>
      </right>
      <top style="double">
        <color auto="1"/>
      </top>
      <bottom style="thin">
        <color auto="1"/>
      </bottom>
      <diagonal/>
    </border>
    <border>
      <left style="thin">
        <color indexed="8"/>
      </left>
      <right/>
      <top style="thin">
        <color indexed="8"/>
      </top>
      <bottom/>
      <diagonal/>
    </border>
    <border>
      <left/>
      <right style="thin">
        <color auto="1"/>
      </right>
      <top style="double">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thin">
        <color indexed="8"/>
      </top>
      <bottom style="double">
        <color auto="1"/>
      </bottom>
      <diagonal/>
    </border>
    <border>
      <left style="thin">
        <color auto="1"/>
      </left>
      <right style="thin">
        <color auto="1"/>
      </right>
      <top style="thin">
        <color indexed="8"/>
      </top>
      <bottom style="double">
        <color auto="1"/>
      </bottom>
      <diagonal/>
    </border>
    <border>
      <left style="thin">
        <color indexed="8"/>
      </left>
      <right/>
      <top style="thin">
        <color indexed="8"/>
      </top>
      <bottom style="thin">
        <color indexed="8"/>
      </bottom>
      <diagonal/>
    </border>
    <border>
      <left style="hair">
        <color rgb="FF008080"/>
      </left>
      <right style="hair">
        <color rgb="FF008080"/>
      </right>
      <top style="hair">
        <color rgb="FF008080"/>
      </top>
      <bottom style="hair">
        <color rgb="FF008080"/>
      </bottom>
      <diagonal/>
    </border>
    <border>
      <left style="thin">
        <color auto="1"/>
      </left>
      <right/>
      <top style="thin">
        <color auto="1"/>
      </top>
      <bottom/>
      <diagonal/>
    </border>
    <border>
      <left style="thin">
        <color auto="1"/>
      </left>
      <right style="thin">
        <color auto="1"/>
      </right>
      <top style="thin">
        <color indexed="8"/>
      </top>
      <bottom style="thin">
        <color indexed="8"/>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top style="thin">
        <color auto="1"/>
      </top>
      <bottom style="medium">
        <color auto="1"/>
      </bottom>
      <diagonal/>
    </border>
    <border>
      <left style="thin">
        <color indexed="23"/>
      </left>
      <right style="thin">
        <color indexed="8"/>
      </right>
      <top style="thin">
        <color indexed="23"/>
      </top>
      <bottom style="thin">
        <color indexed="8"/>
      </bottom>
      <diagonal/>
    </border>
    <border>
      <left style="thin">
        <color auto="1"/>
      </left>
      <right style="thin">
        <color auto="1"/>
      </right>
      <top style="thin">
        <color indexed="23"/>
      </top>
      <bottom style="thin">
        <color indexed="8"/>
      </bottom>
      <diagonal/>
    </border>
    <border>
      <left style="thin">
        <color indexed="23"/>
      </left>
      <right style="thin">
        <color indexed="8"/>
      </right>
      <top style="thin">
        <color indexed="8"/>
      </top>
      <bottom style="thin">
        <color indexed="8"/>
      </bottom>
      <diagonal/>
    </border>
    <border>
      <left style="thin">
        <color auto="1"/>
      </left>
      <right style="thin">
        <color auto="1"/>
      </right>
      <top style="thin">
        <color indexed="8"/>
      </top>
      <bottom/>
      <diagonal/>
    </border>
    <border>
      <left style="thin">
        <color auto="1"/>
      </left>
      <right style="thin">
        <color auto="1"/>
      </right>
      <top/>
      <bottom style="thin">
        <color indexed="8"/>
      </bottom>
      <diagonal/>
    </border>
    <border>
      <left style="thin">
        <color indexed="23"/>
      </left>
      <right/>
      <top style="thin">
        <color indexed="23"/>
      </top>
      <bottom style="thin">
        <color indexed="23"/>
      </bottom>
      <diagonal/>
    </border>
    <border>
      <left style="thin">
        <color auto="1"/>
      </left>
      <right/>
      <top style="thin">
        <color indexed="23"/>
      </top>
      <bottom style="thin">
        <color indexed="8"/>
      </bottom>
      <diagonal/>
    </border>
    <border>
      <left style="thin">
        <color indexed="8"/>
      </left>
      <right/>
      <top style="thin">
        <color indexed="23"/>
      </top>
      <bottom style="thin">
        <color indexed="8"/>
      </bottom>
      <diagonal/>
    </border>
    <border>
      <left style="thin">
        <color auto="1"/>
      </left>
      <right/>
      <top style="thin">
        <color indexed="8"/>
      </top>
      <bottom style="thin">
        <color indexed="8"/>
      </bottom>
      <diagonal/>
    </border>
    <border>
      <left style="thin">
        <color indexed="23"/>
      </left>
      <right style="thin">
        <color indexed="23"/>
      </right>
      <top style="thin">
        <color indexed="23"/>
      </top>
      <bottom style="thick">
        <color indexed="23"/>
      </bottom>
      <diagonal/>
    </border>
    <border>
      <left style="thin">
        <color auto="1"/>
      </left>
      <right style="thin">
        <color auto="1"/>
      </right>
      <top style="thin">
        <color indexed="8"/>
      </top>
      <bottom style="thick">
        <color indexed="8"/>
      </bottom>
      <diagonal/>
    </border>
    <border>
      <left style="thin">
        <color indexed="8"/>
      </left>
      <right/>
      <top style="thick">
        <color indexed="23"/>
      </top>
      <bottom/>
      <diagonal/>
    </border>
    <border>
      <left/>
      <right style="thin">
        <color indexed="8"/>
      </right>
      <top style="thick">
        <color indexed="23"/>
      </top>
      <bottom style="thin">
        <color indexed="8"/>
      </bottom>
      <diagonal/>
    </border>
    <border>
      <left style="thin">
        <color indexed="8"/>
      </left>
      <right style="thin">
        <color indexed="8"/>
      </right>
      <top style="thick">
        <color indexed="8"/>
      </top>
      <bottom style="thin">
        <color indexed="8"/>
      </bottom>
      <diagonal/>
    </border>
    <border>
      <left style="thin">
        <color auto="1"/>
      </left>
      <right/>
      <top style="thin">
        <color indexed="8"/>
      </top>
      <bottom style="thick">
        <color indexed="8"/>
      </bottom>
      <diagonal/>
    </border>
    <border>
      <left style="thin">
        <color indexed="8"/>
      </left>
      <right style="thin">
        <color indexed="8"/>
      </right>
      <top style="thick">
        <color indexed="23"/>
      </top>
      <bottom style="thin">
        <color indexed="8"/>
      </bottom>
      <diagonal/>
    </border>
    <border>
      <left style="thin">
        <color indexed="8"/>
      </left>
      <right/>
      <top style="thin">
        <color indexed="8"/>
      </top>
      <bottom style="thick">
        <color indexed="8"/>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50" fillId="0" borderId="0" applyFont="0" applyFill="0" applyBorder="0" applyAlignment="0" applyProtection="0">
      <alignment vertical="center"/>
    </xf>
    <xf numFmtId="0" fontId="49" fillId="11" borderId="0" applyNumberFormat="0" applyBorder="0" applyAlignment="0" applyProtection="0">
      <alignment vertical="center"/>
    </xf>
    <xf numFmtId="0" fontId="54" fillId="13" borderId="51"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49" fillId="17" borderId="0" applyNumberFormat="0" applyBorder="0" applyAlignment="0" applyProtection="0">
      <alignment vertical="center"/>
    </xf>
    <xf numFmtId="0" fontId="56" fillId="14" borderId="0" applyNumberFormat="0" applyBorder="0" applyAlignment="0" applyProtection="0">
      <alignment vertical="center"/>
    </xf>
    <xf numFmtId="43" fontId="0" fillId="0" borderId="0" applyFont="0" applyFill="0" applyBorder="0" applyAlignment="0" applyProtection="0">
      <alignment vertical="center"/>
    </xf>
    <xf numFmtId="0" fontId="51" fillId="10" borderId="0" applyNumberFormat="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50" fillId="4" borderId="55" applyNumberFormat="0" applyFont="0" applyAlignment="0" applyProtection="0">
      <alignment vertical="center"/>
    </xf>
    <xf numFmtId="0" fontId="51" fillId="24"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5" fillId="0" borderId="56" applyNumberFormat="0" applyFill="0" applyAlignment="0" applyProtection="0">
      <alignment vertical="center"/>
    </xf>
    <xf numFmtId="0" fontId="66" fillId="0" borderId="56" applyNumberFormat="0" applyFill="0" applyAlignment="0" applyProtection="0">
      <alignment vertical="center"/>
    </xf>
    <xf numFmtId="0" fontId="51" fillId="16" borderId="0" applyNumberFormat="0" applyBorder="0" applyAlignment="0" applyProtection="0">
      <alignment vertical="center"/>
    </xf>
    <xf numFmtId="0" fontId="62" fillId="0" borderId="57" applyNumberFormat="0" applyFill="0" applyAlignment="0" applyProtection="0">
      <alignment vertical="center"/>
    </xf>
    <xf numFmtId="0" fontId="51" fillId="27" borderId="0" applyNumberFormat="0" applyBorder="0" applyAlignment="0" applyProtection="0">
      <alignment vertical="center"/>
    </xf>
    <xf numFmtId="0" fontId="59" fillId="19" borderId="53" applyNumberFormat="0" applyAlignment="0" applyProtection="0">
      <alignment vertical="center"/>
    </xf>
    <xf numFmtId="0" fontId="67" fillId="19" borderId="51" applyNumberFormat="0" applyAlignment="0" applyProtection="0">
      <alignment vertical="center"/>
    </xf>
    <xf numFmtId="0" fontId="68" fillId="28" borderId="58" applyNumberFormat="0" applyAlignment="0" applyProtection="0">
      <alignment vertical="center"/>
    </xf>
    <xf numFmtId="0" fontId="49" fillId="30" borderId="0" applyNumberFormat="0" applyBorder="0" applyAlignment="0" applyProtection="0">
      <alignment vertical="center"/>
    </xf>
    <xf numFmtId="0" fontId="51" fillId="23" borderId="0" applyNumberFormat="0" applyBorder="0" applyAlignment="0" applyProtection="0">
      <alignment vertical="center"/>
    </xf>
    <xf numFmtId="0" fontId="61" fillId="0" borderId="54" applyNumberFormat="0" applyFill="0" applyAlignment="0" applyProtection="0">
      <alignment vertical="center"/>
    </xf>
    <xf numFmtId="0" fontId="55" fillId="0" borderId="52" applyNumberFormat="0" applyFill="0" applyAlignment="0" applyProtection="0">
      <alignment vertical="center"/>
    </xf>
    <xf numFmtId="0" fontId="53" fillId="12" borderId="0" applyNumberFormat="0" applyBorder="0" applyAlignment="0" applyProtection="0">
      <alignment vertical="center"/>
    </xf>
    <xf numFmtId="0" fontId="58" fillId="18" borderId="0" applyNumberFormat="0" applyBorder="0" applyAlignment="0" applyProtection="0">
      <alignment vertical="center"/>
    </xf>
    <xf numFmtId="0" fontId="49" fillId="26" borderId="0" applyNumberFormat="0" applyBorder="0" applyAlignment="0" applyProtection="0">
      <alignment vertical="center"/>
    </xf>
    <xf numFmtId="0" fontId="51" fillId="2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9" fillId="9" borderId="0" applyNumberFormat="0" applyBorder="0" applyAlignment="0" applyProtection="0">
      <alignment vertical="center"/>
    </xf>
    <xf numFmtId="0" fontId="49" fillId="34" borderId="0" applyNumberFormat="0" applyBorder="0" applyAlignment="0" applyProtection="0">
      <alignment vertical="center"/>
    </xf>
    <xf numFmtId="0" fontId="51" fillId="22" borderId="0" applyNumberFormat="0" applyBorder="0" applyAlignment="0" applyProtection="0">
      <alignment vertical="center"/>
    </xf>
    <xf numFmtId="0" fontId="51" fillId="35" borderId="0" applyNumberFormat="0" applyBorder="0" applyAlignment="0" applyProtection="0">
      <alignment vertical="center"/>
    </xf>
    <xf numFmtId="0" fontId="49" fillId="6" borderId="0" applyNumberFormat="0" applyBorder="0" applyAlignment="0" applyProtection="0">
      <alignment vertical="center"/>
    </xf>
    <xf numFmtId="0" fontId="49" fillId="15" borderId="0" applyNumberFormat="0" applyBorder="0" applyAlignment="0" applyProtection="0">
      <alignment vertical="center"/>
    </xf>
    <xf numFmtId="0" fontId="51" fillId="29" borderId="0" applyNumberFormat="0" applyBorder="0" applyAlignment="0" applyProtection="0">
      <alignment vertical="center"/>
    </xf>
    <xf numFmtId="0" fontId="49" fillId="33" borderId="0" applyNumberFormat="0" applyBorder="0" applyAlignment="0" applyProtection="0">
      <alignment vertical="center"/>
    </xf>
    <xf numFmtId="0" fontId="51" fillId="7" borderId="0" applyNumberFormat="0" applyBorder="0" applyAlignment="0" applyProtection="0">
      <alignment vertical="center"/>
    </xf>
    <xf numFmtId="0" fontId="51" fillId="8" borderId="0" applyNumberFormat="0" applyBorder="0" applyAlignment="0" applyProtection="0">
      <alignment vertical="center"/>
    </xf>
    <xf numFmtId="0" fontId="49" fillId="25" borderId="0" applyNumberFormat="0" applyBorder="0" applyAlignment="0" applyProtection="0">
      <alignment vertical="center"/>
    </xf>
    <xf numFmtId="0" fontId="51" fillId="21" borderId="0" applyNumberFormat="0" applyBorder="0" applyAlignment="0" applyProtection="0">
      <alignment vertical="center"/>
    </xf>
    <xf numFmtId="0" fontId="48" fillId="0" borderId="0"/>
    <xf numFmtId="0" fontId="48" fillId="0" borderId="0"/>
    <xf numFmtId="0" fontId="30" fillId="0" borderId="0"/>
    <xf numFmtId="0" fontId="69" fillId="0" borderId="0"/>
  </cellStyleXfs>
  <cellXfs count="440">
    <xf numFmtId="0" fontId="0" fillId="0" borderId="0" xfId="0">
      <alignment vertical="center"/>
    </xf>
    <xf numFmtId="0" fontId="0" fillId="2" borderId="0" xfId="0" applyFill="1">
      <alignment vertical="center"/>
    </xf>
    <xf numFmtId="0" fontId="0" fillId="3" borderId="0" xfId="0" applyFill="1">
      <alignment vertical="center"/>
    </xf>
    <xf numFmtId="176" fontId="0" fillId="3" borderId="0" xfId="0" applyNumberFormat="1" applyFill="1">
      <alignment vertical="center"/>
    </xf>
    <xf numFmtId="0" fontId="0" fillId="2" borderId="1" xfId="0" applyFill="1" applyBorder="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3" borderId="1" xfId="0" applyFill="1" applyBorder="1">
      <alignment vertical="center"/>
    </xf>
    <xf numFmtId="176" fontId="0" fillId="3" borderId="1" xfId="0" applyNumberFormat="1" applyFill="1" applyBorder="1" applyAlignment="1">
      <alignment horizontal="center" vertical="center"/>
    </xf>
    <xf numFmtId="176" fontId="0" fillId="3" borderId="1" xfId="0" applyNumberFormat="1" applyFill="1" applyBorder="1">
      <alignment vertical="center"/>
    </xf>
    <xf numFmtId="0" fontId="0" fillId="2" borderId="1" xfId="0" applyFill="1" applyBorder="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176" fontId="0" fillId="3" borderId="1" xfId="0" applyNumberFormat="1" applyFill="1" applyBorder="1" applyAlignment="1">
      <alignment vertical="center"/>
    </xf>
    <xf numFmtId="0" fontId="0" fillId="3" borderId="1" xfId="0" applyFont="1" applyFill="1" applyBorder="1" applyAlignment="1">
      <alignment vertical="center"/>
    </xf>
    <xf numFmtId="0" fontId="0" fillId="3" borderId="0" xfId="0" applyFill="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0" fillId="2" borderId="0" xfId="0" applyFill="1"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43" fontId="0" fillId="3" borderId="1" xfId="8" applyFont="1" applyFill="1" applyBorder="1" applyAlignment="1">
      <alignment horizontal="center" vertical="center"/>
    </xf>
    <xf numFmtId="43" fontId="0" fillId="3" borderId="1" xfId="8" applyFont="1" applyFill="1" applyBorder="1" applyAlignment="1">
      <alignment vertical="center"/>
    </xf>
    <xf numFmtId="176" fontId="0" fillId="3" borderId="0" xfId="0" applyNumberFormat="1" applyFill="1" applyAlignment="1">
      <alignment vertical="center"/>
    </xf>
    <xf numFmtId="0" fontId="0" fillId="3" borderId="0" xfId="0" applyFill="1" applyAlignment="1">
      <alignment vertical="center" wrapText="1"/>
    </xf>
    <xf numFmtId="43" fontId="0" fillId="3" borderId="0" xfId="8" applyFont="1" applyFill="1" applyAlignment="1">
      <alignment vertical="center"/>
    </xf>
    <xf numFmtId="176" fontId="0" fillId="3" borderId="0" xfId="0" applyNumberFormat="1" applyFill="1" applyBorder="1" applyAlignment="1">
      <alignment vertical="center"/>
    </xf>
    <xf numFmtId="0" fontId="0" fillId="3" borderId="0" xfId="0" applyFill="1" applyBorder="1" applyAlignment="1">
      <alignment vertical="center"/>
    </xf>
    <xf numFmtId="43" fontId="0" fillId="3" borderId="1" xfId="8" applyFont="1" applyFill="1" applyBorder="1" applyAlignment="1">
      <alignment vertical="center" wrapText="1"/>
    </xf>
    <xf numFmtId="4" fontId="1" fillId="3" borderId="0" xfId="0" applyNumberFormat="1" applyFont="1" applyFill="1" applyBorder="1" applyAlignment="1">
      <alignment horizontal="justify" vertical="center"/>
    </xf>
    <xf numFmtId="4" fontId="1" fillId="3" borderId="0" xfId="0" applyNumberFormat="1" applyFont="1" applyFill="1" applyBorder="1" applyAlignment="1">
      <alignment horizontal="center" vertical="center"/>
    </xf>
    <xf numFmtId="176" fontId="0" fillId="3" borderId="1" xfId="0" applyNumberFormat="1" applyFill="1" applyBorder="1" applyAlignment="1">
      <alignment horizontal="center" vertical="center" wrapText="1"/>
    </xf>
    <xf numFmtId="176" fontId="0" fillId="3" borderId="1" xfId="0" applyNumberFormat="1" applyFill="1" applyBorder="1" applyAlignment="1">
      <alignment vertical="center" wrapText="1"/>
    </xf>
    <xf numFmtId="0" fontId="2" fillId="3" borderId="0" xfId="0" applyFont="1" applyFill="1" applyAlignment="1">
      <alignment vertical="center" wrapText="1"/>
    </xf>
    <xf numFmtId="0" fontId="0" fillId="3" borderId="4" xfId="0" applyFont="1" applyFill="1" applyBorder="1" applyAlignment="1">
      <alignment vertical="center" wrapText="1"/>
    </xf>
    <xf numFmtId="43" fontId="0" fillId="3" borderId="4" xfId="8" applyFont="1" applyFill="1" applyBorder="1" applyAlignment="1">
      <alignment vertical="center"/>
    </xf>
    <xf numFmtId="0" fontId="0" fillId="3" borderId="4" xfId="0" applyFont="1" applyFill="1" applyBorder="1" applyAlignment="1">
      <alignment vertical="center"/>
    </xf>
    <xf numFmtId="0" fontId="0" fillId="3" borderId="4" xfId="0" applyFill="1" applyBorder="1" applyAlignment="1">
      <alignment vertical="center"/>
    </xf>
    <xf numFmtId="4" fontId="0" fillId="3" borderId="1" xfId="0" applyNumberFormat="1" applyFill="1" applyBorder="1">
      <alignment vertical="center"/>
    </xf>
    <xf numFmtId="4" fontId="1" fillId="3" borderId="0" xfId="0" applyNumberFormat="1" applyFont="1" applyFill="1" applyBorder="1" applyAlignment="1">
      <alignment horizontal="center"/>
    </xf>
    <xf numFmtId="176"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4" fontId="3" fillId="3" borderId="0" xfId="0" applyNumberFormat="1" applyFont="1" applyFill="1" applyBorder="1" applyAlignment="1">
      <alignment horizontal="center"/>
    </xf>
    <xf numFmtId="0" fontId="2" fillId="3" borderId="1" xfId="0" applyFont="1" applyFill="1" applyBorder="1" applyAlignment="1">
      <alignment vertical="center" wrapText="1"/>
    </xf>
    <xf numFmtId="0" fontId="0" fillId="3" borderId="5" xfId="0" applyFill="1" applyBorder="1" applyAlignment="1">
      <alignment vertical="center" wrapText="1"/>
    </xf>
    <xf numFmtId="43" fontId="0" fillId="3" borderId="5" xfId="8" applyFont="1" applyFill="1" applyBorder="1" applyAlignment="1">
      <alignment vertical="center"/>
    </xf>
    <xf numFmtId="9" fontId="0" fillId="3" borderId="1" xfId="0" applyNumberFormat="1" applyFill="1" applyBorder="1" applyAlignment="1">
      <alignment vertical="center"/>
    </xf>
    <xf numFmtId="0" fontId="0" fillId="3" borderId="0" xfId="0" applyFont="1" applyFill="1" applyAlignment="1">
      <alignment vertical="center" wrapText="1"/>
    </xf>
    <xf numFmtId="0" fontId="0" fillId="3" borderId="5" xfId="0" applyFill="1" applyBorder="1" applyAlignment="1">
      <alignment vertical="center"/>
    </xf>
    <xf numFmtId="0" fontId="0" fillId="3" borderId="4" xfId="0" applyFill="1" applyBorder="1" applyAlignment="1">
      <alignment vertical="center" wrapText="1"/>
    </xf>
    <xf numFmtId="176" fontId="0" fillId="3" borderId="0" xfId="0" applyNumberFormat="1" applyFill="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9" fontId="0" fillId="3" borderId="1" xfId="11" applyFont="1" applyFill="1" applyBorder="1" applyAlignment="1">
      <alignment horizontal="center" vertical="center"/>
    </xf>
    <xf numFmtId="43" fontId="0" fillId="3" borderId="1" xfId="8" applyFont="1" applyFill="1" applyBorder="1">
      <alignment vertical="center"/>
    </xf>
    <xf numFmtId="4" fontId="0" fillId="3" borderId="1" xfId="0" applyNumberFormat="1" applyFont="1" applyFill="1" applyBorder="1" applyAlignment="1">
      <alignment vertical="center"/>
    </xf>
    <xf numFmtId="0" fontId="0" fillId="3" borderId="1" xfId="0" applyFont="1" applyFill="1" applyBorder="1" applyAlignment="1">
      <alignment horizontal="center" vertical="center"/>
    </xf>
    <xf numFmtId="43" fontId="0" fillId="3" borderId="1" xfId="0" applyNumberFormat="1" applyFont="1" applyFill="1" applyBorder="1" applyAlignment="1">
      <alignment horizontal="center" vertical="center"/>
    </xf>
    <xf numFmtId="0" fontId="0" fillId="3" borderId="0" xfId="0" applyFont="1" applyFill="1" applyAlignment="1">
      <alignment vertical="center"/>
    </xf>
    <xf numFmtId="176" fontId="0" fillId="3" borderId="1" xfId="0" applyNumberFormat="1" applyFont="1" applyFill="1" applyBorder="1" applyAlignment="1">
      <alignment vertical="center"/>
    </xf>
    <xf numFmtId="176" fontId="0" fillId="3" borderId="1" xfId="0" applyNumberFormat="1" applyFont="1" applyFill="1" applyBorder="1" applyAlignment="1">
      <alignment horizontal="center" vertical="center"/>
    </xf>
    <xf numFmtId="43" fontId="0" fillId="3" borderId="1" xfId="0" applyNumberFormat="1" applyFont="1" applyFill="1" applyBorder="1" applyAlignment="1">
      <alignment vertical="center"/>
    </xf>
    <xf numFmtId="176" fontId="0" fillId="3" borderId="0" xfId="0" applyNumberFormat="1" applyFont="1" applyFill="1" applyAlignment="1">
      <alignment horizontal="center" vertical="center"/>
    </xf>
    <xf numFmtId="43" fontId="0" fillId="3" borderId="0" xfId="0" applyNumberFormat="1" applyFont="1" applyFill="1" applyAlignment="1">
      <alignment vertical="center"/>
    </xf>
    <xf numFmtId="176" fontId="0" fillId="3" borderId="0" xfId="0" applyNumberFormat="1"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shrinkToFit="1"/>
    </xf>
    <xf numFmtId="176" fontId="6" fillId="3" borderId="0" xfId="0" applyNumberFormat="1" applyFont="1" applyFill="1" applyBorder="1" applyAlignment="1">
      <alignment vertical="center"/>
    </xf>
    <xf numFmtId="0" fontId="6"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176" fontId="5" fillId="3" borderId="0" xfId="0" applyNumberFormat="1" applyFont="1" applyFill="1" applyBorder="1" applyAlignment="1">
      <alignment horizontal="left" vertical="center"/>
    </xf>
    <xf numFmtId="176" fontId="5" fillId="3" borderId="0" xfId="0" applyNumberFormat="1" applyFont="1" applyFill="1" applyBorder="1" applyAlignment="1">
      <alignment horizontal="center" vertical="center"/>
    </xf>
    <xf numFmtId="0" fontId="10" fillId="3" borderId="6" xfId="0" applyFont="1" applyFill="1" applyBorder="1" applyAlignment="1">
      <alignment horizontal="center" vertical="center" shrinkToFit="1"/>
    </xf>
    <xf numFmtId="176" fontId="10" fillId="3" borderId="7"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0" fontId="11" fillId="3" borderId="8" xfId="0" applyFont="1" applyFill="1" applyBorder="1" applyAlignment="1">
      <alignment horizontal="center" vertical="center" shrinkToFit="1"/>
    </xf>
    <xf numFmtId="176" fontId="10" fillId="3"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left" vertical="center" shrinkToFit="1"/>
    </xf>
    <xf numFmtId="0" fontId="12" fillId="3" borderId="8" xfId="0" applyFont="1" applyFill="1" applyBorder="1" applyAlignment="1">
      <alignment horizontal="left"/>
    </xf>
    <xf numFmtId="43" fontId="5" fillId="3" borderId="1" xfId="8" applyNumberFormat="1" applyFont="1" applyFill="1" applyBorder="1" applyAlignment="1" applyProtection="1">
      <alignment horizontal="right" vertical="center"/>
      <protection locked="0"/>
    </xf>
    <xf numFmtId="0" fontId="10" fillId="3" borderId="3" xfId="0" applyFont="1" applyFill="1" applyBorder="1" applyAlignment="1">
      <alignment horizontal="left" indent="1"/>
    </xf>
    <xf numFmtId="0" fontId="12" fillId="3" borderId="3" xfId="0" applyFont="1" applyFill="1" applyBorder="1" applyAlignment="1">
      <alignment horizontal="left"/>
    </xf>
    <xf numFmtId="0" fontId="10" fillId="3" borderId="3" xfId="0" applyFont="1" applyFill="1" applyBorder="1" applyAlignment="1">
      <alignment horizontal="left"/>
    </xf>
    <xf numFmtId="176" fontId="11" fillId="3" borderId="1" xfId="0" applyNumberFormat="1" applyFont="1" applyFill="1" applyBorder="1" applyAlignment="1">
      <alignment horizontal="right" vertical="center"/>
    </xf>
    <xf numFmtId="176" fontId="11" fillId="3" borderId="1" xfId="8" applyNumberFormat="1" applyFont="1" applyFill="1" applyBorder="1" applyAlignment="1">
      <alignment horizontal="right" vertical="center"/>
    </xf>
    <xf numFmtId="176" fontId="5" fillId="3" borderId="1" xfId="0" applyNumberFormat="1" applyFont="1" applyFill="1" applyBorder="1" applyAlignment="1">
      <alignment horizontal="right"/>
    </xf>
    <xf numFmtId="176" fontId="11" fillId="3" borderId="1" xfId="0" applyNumberFormat="1" applyFont="1" applyFill="1" applyBorder="1" applyAlignment="1">
      <alignment horizontal="right" vertical="center" shrinkToFit="1"/>
    </xf>
    <xf numFmtId="176" fontId="13" fillId="3" borderId="1" xfId="0" applyNumberFormat="1" applyFont="1" applyFill="1" applyBorder="1" applyAlignment="1">
      <alignment horizontal="right" vertical="center"/>
    </xf>
    <xf numFmtId="0" fontId="11" fillId="3" borderId="3" xfId="0" applyFont="1" applyFill="1" applyBorder="1" applyAlignment="1">
      <alignment horizontal="left"/>
    </xf>
    <xf numFmtId="176" fontId="11" fillId="3" borderId="1" xfId="0" applyNumberFormat="1" applyFont="1" applyFill="1" applyBorder="1" applyAlignment="1">
      <alignment horizontal="right" vertical="center" wrapText="1"/>
    </xf>
    <xf numFmtId="176" fontId="11" fillId="3" borderId="5" xfId="0" applyNumberFormat="1" applyFont="1" applyFill="1" applyBorder="1" applyAlignment="1">
      <alignment horizontal="right" vertical="center"/>
    </xf>
    <xf numFmtId="176" fontId="11" fillId="3" borderId="5" xfId="0" applyNumberFormat="1" applyFont="1" applyFill="1" applyBorder="1" applyAlignment="1">
      <alignment horizontal="right" vertical="center" shrinkToFit="1"/>
    </xf>
    <xf numFmtId="0" fontId="12" fillId="3" borderId="9" xfId="0" applyFont="1" applyFill="1" applyBorder="1" applyAlignment="1">
      <alignment horizontal="left"/>
    </xf>
    <xf numFmtId="176" fontId="11" fillId="3" borderId="10" xfId="0" applyNumberFormat="1" applyFont="1" applyFill="1" applyBorder="1" applyAlignment="1">
      <alignment horizontal="right" vertical="center"/>
    </xf>
    <xf numFmtId="176" fontId="5" fillId="3" borderId="10" xfId="8" applyNumberFormat="1" applyFont="1" applyFill="1" applyBorder="1" applyAlignment="1">
      <alignment horizontal="right"/>
    </xf>
    <xf numFmtId="176" fontId="11" fillId="3" borderId="10" xfId="0" applyNumberFormat="1" applyFont="1" applyFill="1" applyBorder="1" applyAlignment="1">
      <alignment horizontal="right" vertical="center" shrinkToFit="1"/>
    </xf>
    <xf numFmtId="0" fontId="9" fillId="3" borderId="0" xfId="0" applyFont="1" applyFill="1" applyBorder="1" applyAlignment="1"/>
    <xf numFmtId="176" fontId="9" fillId="3" borderId="0" xfId="0" applyNumberFormat="1" applyFont="1" applyFill="1" applyBorder="1" applyAlignment="1"/>
    <xf numFmtId="176" fontId="14" fillId="3" borderId="0" xfId="0" applyNumberFormat="1" applyFont="1" applyFill="1" applyBorder="1" applyAlignment="1">
      <alignment vertical="center"/>
    </xf>
    <xf numFmtId="176" fontId="5" fillId="3" borderId="0" xfId="0" applyNumberFormat="1" applyFont="1" applyFill="1" applyBorder="1" applyAlignment="1">
      <alignment horizontal="right" vertical="center"/>
    </xf>
    <xf numFmtId="176" fontId="5" fillId="3" borderId="0" xfId="0" applyNumberFormat="1" applyFont="1" applyFill="1" applyBorder="1" applyAlignment="1">
      <alignment vertical="center"/>
    </xf>
    <xf numFmtId="176" fontId="9" fillId="3" borderId="0" xfId="0" applyNumberFormat="1" applyFont="1" applyFill="1" applyBorder="1" applyAlignment="1">
      <alignment horizontal="right" vertical="center"/>
    </xf>
    <xf numFmtId="176" fontId="11" fillId="3" borderId="11" xfId="0" applyNumberFormat="1" applyFont="1" applyFill="1" applyBorder="1" applyAlignment="1">
      <alignment horizontal="center" vertical="center" wrapText="1"/>
    </xf>
    <xf numFmtId="176" fontId="10" fillId="3" borderId="2" xfId="0" applyNumberFormat="1" applyFont="1" applyFill="1" applyBorder="1" applyAlignment="1">
      <alignment horizontal="left" vertical="center" shrinkToFit="1"/>
    </xf>
    <xf numFmtId="176" fontId="11" fillId="3" borderId="2" xfId="0" applyNumberFormat="1" applyFont="1" applyFill="1" applyBorder="1" applyAlignment="1">
      <alignment horizontal="right" vertical="center"/>
    </xf>
    <xf numFmtId="176" fontId="11" fillId="3" borderId="1" xfId="8" applyNumberFormat="1" applyFont="1" applyFill="1" applyBorder="1" applyAlignment="1">
      <alignment horizontal="right" vertical="center" wrapText="1"/>
    </xf>
    <xf numFmtId="176" fontId="11" fillId="3" borderId="5" xfId="8" applyNumberFormat="1" applyFont="1" applyFill="1" applyBorder="1" applyAlignment="1">
      <alignment horizontal="right" vertical="center"/>
    </xf>
    <xf numFmtId="176" fontId="9" fillId="3" borderId="0" xfId="0" applyNumberFormat="1" applyFont="1" applyFill="1" applyBorder="1" applyAlignment="1">
      <alignment horizontal="left"/>
    </xf>
    <xf numFmtId="176" fontId="8" fillId="3" borderId="0" xfId="0" applyNumberFormat="1" applyFont="1" applyFill="1" applyBorder="1" applyAlignment="1">
      <alignment horizontal="center" vertical="center"/>
    </xf>
    <xf numFmtId="0" fontId="10" fillId="3" borderId="1" xfId="0" applyFont="1" applyFill="1" applyBorder="1" applyAlignment="1">
      <alignment horizontal="center" vertical="center" shrinkToFit="1"/>
    </xf>
    <xf numFmtId="176"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12" fillId="3" borderId="1" xfId="0" applyFont="1" applyFill="1" applyBorder="1" applyAlignment="1">
      <alignment horizontal="left"/>
    </xf>
    <xf numFmtId="0" fontId="10" fillId="3" borderId="1" xfId="0" applyFont="1" applyFill="1" applyBorder="1" applyAlignment="1">
      <alignment horizontal="left" indent="1"/>
    </xf>
    <xf numFmtId="43" fontId="15" fillId="4" borderId="12" xfId="0" applyNumberFormat="1" applyFont="1" applyFill="1" applyBorder="1" applyAlignment="1">
      <alignment horizontal="right" vertical="center" shrinkToFit="1"/>
    </xf>
    <xf numFmtId="0" fontId="10" fillId="3" borderId="1" xfId="0" applyFont="1" applyFill="1" applyBorder="1" applyAlignment="1">
      <alignment horizontal="left"/>
    </xf>
    <xf numFmtId="0" fontId="11" fillId="3" borderId="1" xfId="0" applyFont="1" applyFill="1" applyBorder="1" applyAlignment="1">
      <alignment horizontal="left"/>
    </xf>
    <xf numFmtId="176" fontId="5" fillId="3" borderId="1" xfId="8" applyNumberFormat="1" applyFont="1" applyFill="1" applyBorder="1" applyAlignment="1">
      <alignment horizontal="right"/>
    </xf>
    <xf numFmtId="43" fontId="15" fillId="0" borderId="12" xfId="0" applyNumberFormat="1" applyFont="1" applyFill="1" applyBorder="1" applyAlignment="1">
      <alignment horizontal="right" vertical="center" shrinkToFit="1"/>
    </xf>
    <xf numFmtId="43" fontId="15" fillId="4" borderId="13" xfId="0" applyNumberFormat="1" applyFont="1" applyFill="1" applyBorder="1" applyAlignment="1">
      <alignment horizontal="right" vertical="center" shrinkToFit="1"/>
    </xf>
    <xf numFmtId="0" fontId="16" fillId="3" borderId="0" xfId="0" applyFont="1" applyFill="1">
      <alignment vertical="center"/>
    </xf>
    <xf numFmtId="0" fontId="0" fillId="3" borderId="0" xfId="0" applyFill="1" applyAlignment="1">
      <alignment horizontal="center" vertical="center"/>
    </xf>
    <xf numFmtId="176" fontId="9" fillId="3" borderId="14" xfId="49" applyNumberFormat="1" applyFont="1" applyFill="1" applyBorder="1" applyAlignment="1">
      <alignment horizontal="center" vertical="center"/>
    </xf>
    <xf numFmtId="43" fontId="9" fillId="3" borderId="14" xfId="8" applyNumberFormat="1" applyFont="1" applyFill="1" applyBorder="1" applyAlignment="1">
      <alignment horizontal="center" vertical="center"/>
    </xf>
    <xf numFmtId="178" fontId="17" fillId="0" borderId="2" xfId="51" applyNumberFormat="1" applyFont="1" applyFill="1" applyBorder="1" applyAlignment="1">
      <alignment horizontal="right" vertical="center"/>
    </xf>
    <xf numFmtId="176" fontId="0" fillId="3" borderId="1" xfId="0" applyNumberFormat="1" applyFill="1" applyBorder="1" applyAlignment="1">
      <alignment horizontal="right" vertical="center"/>
    </xf>
    <xf numFmtId="0" fontId="16" fillId="3" borderId="1" xfId="0" applyFont="1" applyFill="1" applyBorder="1">
      <alignment vertical="center"/>
    </xf>
    <xf numFmtId="176" fontId="16" fillId="2" borderId="1" xfId="0" applyNumberFormat="1" applyFont="1" applyFill="1" applyBorder="1">
      <alignment vertical="center"/>
    </xf>
    <xf numFmtId="176" fontId="16" fillId="3" borderId="0" xfId="0" applyNumberFormat="1" applyFont="1" applyFill="1">
      <alignment vertical="center"/>
    </xf>
    <xf numFmtId="43" fontId="18" fillId="0" borderId="15" xfId="51" applyNumberFormat="1" applyFont="1" applyFill="1" applyBorder="1" applyAlignment="1">
      <alignment horizontal="right" vertical="center"/>
    </xf>
    <xf numFmtId="176" fontId="16" fillId="2" borderId="1" xfId="0" applyNumberFormat="1" applyFont="1" applyFill="1" applyBorder="1" applyAlignment="1">
      <alignment horizontal="center" vertical="center"/>
    </xf>
    <xf numFmtId="176" fontId="9" fillId="3" borderId="14" xfId="8" applyNumberFormat="1" applyFont="1" applyFill="1" applyBorder="1" applyAlignment="1">
      <alignment horizontal="center" vertical="center"/>
    </xf>
    <xf numFmtId="4" fontId="1" fillId="3" borderId="0" xfId="0" applyNumberFormat="1" applyFont="1" applyFill="1" applyAlignment="1">
      <alignment horizontal="justify" vertical="center"/>
    </xf>
    <xf numFmtId="0" fontId="16" fillId="3" borderId="1" xfId="0" applyFont="1" applyFill="1" applyBorder="1" applyAlignment="1">
      <alignment horizontal="center" vertical="center"/>
    </xf>
    <xf numFmtId="176" fontId="19" fillId="2" borderId="1" xfId="0" applyNumberFormat="1" applyFont="1" applyFill="1" applyBorder="1" applyAlignment="1">
      <alignment horizontal="center" vertical="center"/>
    </xf>
    <xf numFmtId="176" fontId="0" fillId="2" borderId="1" xfId="0" applyNumberFormat="1" applyFill="1" applyBorder="1">
      <alignment vertical="center"/>
    </xf>
    <xf numFmtId="0" fontId="9" fillId="3" borderId="0" xfId="49" applyFont="1" applyFill="1" applyBorder="1" applyAlignment="1">
      <alignment horizontal="right" vertical="center"/>
    </xf>
    <xf numFmtId="0" fontId="20" fillId="3" borderId="0" xfId="49" applyFont="1" applyFill="1" applyBorder="1" applyAlignment="1">
      <alignment horizontal="right" vertical="center"/>
    </xf>
    <xf numFmtId="43" fontId="5" fillId="3" borderId="0" xfId="8" applyNumberFormat="1" applyFont="1" applyFill="1" applyAlignment="1">
      <alignment horizontal="right" vertical="center"/>
    </xf>
    <xf numFmtId="0" fontId="21" fillId="3" borderId="0" xfId="49" applyFont="1" applyFill="1" applyBorder="1" applyAlignment="1">
      <alignment horizontal="right" vertical="center"/>
    </xf>
    <xf numFmtId="176" fontId="21" fillId="3" borderId="0" xfId="49" applyNumberFormat="1" applyFont="1" applyFill="1" applyAlignment="1">
      <alignment horizontal="right" vertical="center"/>
    </xf>
    <xf numFmtId="179" fontId="9" fillId="3" borderId="16" xfId="49" applyNumberFormat="1" applyFont="1" applyFill="1" applyBorder="1" applyAlignment="1">
      <alignment horizontal="center" vertical="center"/>
    </xf>
    <xf numFmtId="179" fontId="9" fillId="3" borderId="14" xfId="49" applyNumberFormat="1" applyFont="1" applyFill="1" applyBorder="1" applyAlignment="1">
      <alignment horizontal="center" vertical="center"/>
    </xf>
    <xf numFmtId="179" fontId="22" fillId="3" borderId="3" xfId="49" applyNumberFormat="1" applyFont="1" applyFill="1" applyBorder="1" applyAlignment="1">
      <alignment horizontal="left" vertical="center"/>
    </xf>
    <xf numFmtId="179" fontId="9" fillId="3" borderId="1" xfId="49" applyNumberFormat="1" applyFont="1" applyFill="1" applyBorder="1" applyAlignment="1">
      <alignment horizontal="center" vertical="center"/>
    </xf>
    <xf numFmtId="176" fontId="9" fillId="3" borderId="1" xfId="49" applyNumberFormat="1" applyFont="1" applyFill="1" applyBorder="1" applyAlignment="1">
      <alignment horizontal="center" vertical="center"/>
    </xf>
    <xf numFmtId="43" fontId="5" fillId="3" borderId="1" xfId="8" applyNumberFormat="1" applyFont="1" applyFill="1" applyBorder="1" applyAlignment="1">
      <alignment horizontal="center" vertical="center"/>
    </xf>
    <xf numFmtId="179" fontId="9" fillId="3" borderId="1" xfId="49" applyNumberFormat="1" applyFont="1" applyFill="1" applyBorder="1" applyAlignment="1">
      <alignment horizontal="left" vertical="center"/>
    </xf>
    <xf numFmtId="179" fontId="9" fillId="3" borderId="3" xfId="49" applyNumberFormat="1" applyFont="1" applyFill="1" applyBorder="1" applyAlignment="1">
      <alignment horizontal="left" vertical="center"/>
    </xf>
    <xf numFmtId="176" fontId="9" fillId="3" borderId="2" xfId="49" applyNumberFormat="1" applyFont="1" applyFill="1" applyBorder="1" applyAlignment="1">
      <alignment horizontal="center" vertical="center"/>
    </xf>
    <xf numFmtId="0" fontId="9" fillId="3" borderId="3" xfId="49" applyFont="1" applyFill="1" applyBorder="1" applyAlignment="1" applyProtection="1">
      <alignment horizontal="left" vertical="center" wrapText="1"/>
      <protection locked="0"/>
    </xf>
    <xf numFmtId="179" fontId="20" fillId="3" borderId="1" xfId="49" applyNumberFormat="1" applyFont="1" applyFill="1" applyBorder="1" applyAlignment="1">
      <alignment horizontal="center" vertical="center"/>
    </xf>
    <xf numFmtId="176" fontId="20" fillId="3" borderId="2" xfId="49" applyNumberFormat="1" applyFont="1" applyFill="1" applyBorder="1" applyAlignment="1">
      <alignment horizontal="center" vertical="center"/>
    </xf>
    <xf numFmtId="43" fontId="23" fillId="3" borderId="1" xfId="8" applyNumberFormat="1" applyFont="1" applyFill="1" applyBorder="1" applyAlignment="1" applyProtection="1">
      <alignment horizontal="right" vertical="center"/>
      <protection locked="0"/>
    </xf>
    <xf numFmtId="179" fontId="24" fillId="3" borderId="1" xfId="49" applyNumberFormat="1" applyFont="1" applyFill="1" applyBorder="1" applyAlignment="1">
      <alignment horizontal="center" vertical="center"/>
    </xf>
    <xf numFmtId="0" fontId="9" fillId="3" borderId="1" xfId="49" applyFont="1" applyFill="1" applyBorder="1" applyAlignment="1" applyProtection="1">
      <alignment vertical="center" wrapText="1"/>
      <protection locked="0"/>
    </xf>
    <xf numFmtId="0" fontId="9" fillId="3" borderId="3" xfId="49" applyFont="1" applyFill="1" applyBorder="1" applyAlignment="1" applyProtection="1">
      <alignment vertical="center" wrapText="1"/>
      <protection locked="0"/>
    </xf>
    <xf numFmtId="179" fontId="22" fillId="3" borderId="1" xfId="49" applyNumberFormat="1" applyFont="1" applyFill="1" applyBorder="1" applyAlignment="1">
      <alignment horizontal="center" vertical="center"/>
    </xf>
    <xf numFmtId="179" fontId="22" fillId="3" borderId="1" xfId="49" applyNumberFormat="1" applyFont="1" applyFill="1" applyBorder="1" applyAlignment="1">
      <alignment horizontal="left" vertical="center"/>
    </xf>
    <xf numFmtId="180" fontId="9" fillId="3" borderId="3" xfId="49" applyNumberFormat="1" applyFont="1" applyFill="1" applyBorder="1" applyAlignment="1">
      <alignment horizontal="left" vertical="center"/>
    </xf>
    <xf numFmtId="4" fontId="11" fillId="3" borderId="17" xfId="0" applyNumberFormat="1" applyFont="1" applyFill="1" applyBorder="1" applyAlignment="1">
      <alignment horizontal="right" wrapText="1"/>
    </xf>
    <xf numFmtId="4" fontId="11" fillId="3" borderId="1" xfId="0" applyNumberFormat="1" applyFont="1" applyFill="1" applyBorder="1" applyAlignment="1">
      <alignment horizontal="right" wrapText="1"/>
    </xf>
    <xf numFmtId="176" fontId="20" fillId="2" borderId="2" xfId="49" applyNumberFormat="1" applyFont="1" applyFill="1" applyBorder="1" applyAlignment="1">
      <alignment horizontal="center" vertical="center"/>
    </xf>
    <xf numFmtId="176" fontId="9" fillId="2" borderId="2" xfId="49" applyNumberFormat="1" applyFont="1" applyFill="1" applyBorder="1" applyAlignment="1">
      <alignment horizontal="center" vertical="center"/>
    </xf>
    <xf numFmtId="179" fontId="22" fillId="3" borderId="3" xfId="49" applyNumberFormat="1" applyFont="1" applyFill="1" applyBorder="1" applyAlignment="1">
      <alignment horizontal="center" vertical="center"/>
    </xf>
    <xf numFmtId="43" fontId="25" fillId="3" borderId="1" xfId="8" applyNumberFormat="1" applyFont="1" applyFill="1" applyBorder="1" applyAlignment="1">
      <alignment horizontal="center" vertical="center"/>
    </xf>
    <xf numFmtId="43" fontId="25" fillId="3" borderId="1" xfId="8" applyNumberFormat="1" applyFont="1" applyFill="1" applyBorder="1" applyAlignment="1">
      <alignment horizontal="right" vertical="center"/>
    </xf>
    <xf numFmtId="43" fontId="5" fillId="3" borderId="3" xfId="8" applyNumberFormat="1" applyFont="1" applyFill="1" applyBorder="1" applyAlignment="1" applyProtection="1">
      <alignment horizontal="right" vertical="center"/>
      <protection locked="0"/>
    </xf>
    <xf numFmtId="0" fontId="5" fillId="3" borderId="3" xfId="49" applyFont="1" applyFill="1" applyBorder="1" applyAlignment="1">
      <alignment horizontal="right" vertical="center"/>
    </xf>
    <xf numFmtId="0" fontId="5" fillId="3" borderId="1" xfId="49" applyFont="1" applyFill="1" applyBorder="1" applyAlignment="1">
      <alignment horizontal="right" vertical="center"/>
    </xf>
    <xf numFmtId="4" fontId="11" fillId="3" borderId="3" xfId="0" applyNumberFormat="1" applyFont="1" applyFill="1" applyBorder="1" applyAlignment="1">
      <alignment horizontal="right" wrapText="1"/>
    </xf>
    <xf numFmtId="176" fontId="5" fillId="3" borderId="18" xfId="0" applyNumberFormat="1" applyFont="1" applyFill="1" applyBorder="1" applyAlignment="1">
      <alignment wrapText="1"/>
    </xf>
    <xf numFmtId="176" fontId="5" fillId="3" borderId="19" xfId="0" applyNumberFormat="1" applyFont="1" applyFill="1" applyBorder="1" applyAlignment="1">
      <alignment wrapText="1"/>
    </xf>
    <xf numFmtId="4" fontId="11" fillId="3" borderId="12" xfId="0" applyNumberFormat="1" applyFont="1" applyFill="1" applyBorder="1" applyAlignment="1">
      <alignment horizontal="right" wrapText="1"/>
    </xf>
    <xf numFmtId="176" fontId="9" fillId="2" borderId="1" xfId="49" applyNumberFormat="1" applyFont="1" applyFill="1" applyBorder="1" applyAlignment="1">
      <alignment horizontal="center" vertical="center"/>
    </xf>
    <xf numFmtId="43" fontId="25" fillId="3" borderId="3" xfId="8" applyNumberFormat="1" applyFont="1" applyFill="1" applyBorder="1" applyAlignment="1">
      <alignment horizontal="right" vertical="center"/>
    </xf>
    <xf numFmtId="43" fontId="26" fillId="2" borderId="2" xfId="8" applyNumberFormat="1" applyFont="1" applyFill="1" applyBorder="1" applyAlignment="1">
      <alignment horizontal="right" vertical="center"/>
    </xf>
    <xf numFmtId="43" fontId="26" fillId="2" borderId="1" xfId="8" applyNumberFormat="1" applyFont="1" applyFill="1" applyBorder="1" applyAlignment="1">
      <alignment horizontal="right" vertical="center"/>
    </xf>
    <xf numFmtId="43" fontId="25" fillId="2" borderId="3" xfId="8" applyNumberFormat="1" applyFont="1" applyFill="1" applyBorder="1" applyAlignment="1">
      <alignment horizontal="right" vertical="center"/>
    </xf>
    <xf numFmtId="43" fontId="25" fillId="2" borderId="1" xfId="8" applyNumberFormat="1" applyFont="1" applyFill="1" applyBorder="1" applyAlignment="1">
      <alignment horizontal="right" vertical="center"/>
    </xf>
    <xf numFmtId="43" fontId="5" fillId="3" borderId="3" xfId="8" applyNumberFormat="1" applyFont="1" applyFill="1" applyBorder="1" applyAlignment="1">
      <alignment horizontal="center" vertical="center"/>
    </xf>
    <xf numFmtId="176" fontId="11" fillId="3" borderId="12" xfId="0" applyNumberFormat="1" applyFont="1" applyFill="1" applyBorder="1" applyAlignment="1">
      <alignment vertical="center" wrapText="1"/>
    </xf>
    <xf numFmtId="176" fontId="11" fillId="3" borderId="17" xfId="0" applyNumberFormat="1" applyFont="1" applyFill="1" applyBorder="1" applyAlignment="1">
      <alignment vertical="center" wrapText="1"/>
    </xf>
    <xf numFmtId="176" fontId="11" fillId="3" borderId="1" xfId="0" applyNumberFormat="1" applyFont="1" applyFill="1" applyBorder="1" applyAlignment="1">
      <alignment vertical="center" wrapText="1"/>
    </xf>
    <xf numFmtId="179" fontId="9" fillId="3" borderId="20" xfId="49" applyNumberFormat="1" applyFont="1" applyFill="1" applyBorder="1" applyAlignment="1">
      <alignment horizontal="left" vertical="center"/>
    </xf>
    <xf numFmtId="179" fontId="9" fillId="3" borderId="21" xfId="49" applyNumberFormat="1" applyFont="1" applyFill="1" applyBorder="1" applyAlignment="1">
      <alignment horizontal="center" vertical="center"/>
    </xf>
    <xf numFmtId="176" fontId="11" fillId="3" borderId="22" xfId="0" applyNumberFormat="1" applyFont="1" applyFill="1" applyBorder="1" applyAlignment="1">
      <alignment vertical="center" wrapText="1"/>
    </xf>
    <xf numFmtId="176" fontId="11" fillId="3" borderId="23" xfId="0" applyNumberFormat="1" applyFont="1" applyFill="1" applyBorder="1" applyAlignment="1">
      <alignment vertical="center" wrapText="1"/>
    </xf>
    <xf numFmtId="176" fontId="11" fillId="3" borderId="21" xfId="0" applyNumberFormat="1" applyFont="1" applyFill="1" applyBorder="1" applyAlignment="1">
      <alignment vertical="center" wrapText="1"/>
    </xf>
    <xf numFmtId="0" fontId="9" fillId="3" borderId="21" xfId="49" applyFont="1" applyFill="1" applyBorder="1" applyAlignment="1">
      <alignment horizontal="right" vertical="center"/>
    </xf>
    <xf numFmtId="0" fontId="9" fillId="3" borderId="0" xfId="49" applyFont="1" applyFill="1" applyBorder="1" applyAlignment="1">
      <alignment horizontal="left" vertical="center"/>
    </xf>
    <xf numFmtId="176" fontId="5" fillId="3" borderId="24" xfId="0" applyNumberFormat="1" applyFont="1" applyFill="1" applyBorder="1" applyAlignment="1">
      <alignment wrapText="1"/>
    </xf>
    <xf numFmtId="176" fontId="27" fillId="3" borderId="1" xfId="0" applyNumberFormat="1" applyFont="1" applyFill="1" applyBorder="1" applyAlignment="1" applyProtection="1">
      <alignment horizontal="center" vertical="center"/>
      <protection locked="0"/>
    </xf>
    <xf numFmtId="4" fontId="27" fillId="3" borderId="0" xfId="0" applyNumberFormat="1" applyFont="1" applyFill="1" applyBorder="1" applyAlignment="1" applyProtection="1">
      <alignment horizontal="center" vertical="center"/>
      <protection locked="0"/>
    </xf>
    <xf numFmtId="43" fontId="22" fillId="3" borderId="2" xfId="49" applyNumberFormat="1" applyFont="1" applyFill="1" applyBorder="1" applyAlignment="1">
      <alignment horizontal="center" vertical="center"/>
    </xf>
    <xf numFmtId="4" fontId="6" fillId="3" borderId="25" xfId="0" applyNumberFormat="1" applyFont="1" applyFill="1" applyBorder="1" applyAlignment="1" applyProtection="1">
      <alignment horizontal="center" vertical="center"/>
      <protection locked="0"/>
    </xf>
    <xf numFmtId="176" fontId="9" fillId="3" borderId="19" xfId="49" applyNumberFormat="1" applyFont="1" applyFill="1" applyBorder="1" applyAlignment="1">
      <alignment horizontal="center" vertical="center"/>
    </xf>
    <xf numFmtId="176" fontId="22" fillId="0" borderId="2" xfId="49" applyNumberFormat="1" applyFont="1" applyFill="1" applyBorder="1" applyAlignment="1">
      <alignment horizontal="center" vertical="center"/>
    </xf>
    <xf numFmtId="43" fontId="22" fillId="2" borderId="2" xfId="49" applyNumberFormat="1" applyFont="1" applyFill="1" applyBorder="1" applyAlignment="1">
      <alignment horizontal="center" vertical="center"/>
    </xf>
    <xf numFmtId="176" fontId="9" fillId="3" borderId="26" xfId="49" applyNumberFormat="1" applyFont="1" applyFill="1" applyBorder="1" applyAlignment="1">
      <alignment horizontal="center" vertical="center"/>
    </xf>
    <xf numFmtId="43" fontId="9" fillId="3" borderId="2" xfId="8" applyNumberFormat="1" applyFont="1" applyFill="1" applyBorder="1" applyAlignment="1" applyProtection="1">
      <alignment horizontal="right" vertical="center"/>
      <protection locked="0"/>
    </xf>
    <xf numFmtId="43" fontId="5" fillId="3" borderId="2" xfId="8" applyNumberFormat="1" applyFont="1" applyFill="1" applyBorder="1" applyAlignment="1" applyProtection="1">
      <alignment horizontal="right" vertical="center"/>
      <protection locked="0"/>
    </xf>
    <xf numFmtId="178" fontId="17" fillId="0" borderId="1" xfId="51" applyNumberFormat="1" applyFont="1" applyFill="1" applyBorder="1" applyAlignment="1">
      <alignment horizontal="left" vertical="center"/>
    </xf>
    <xf numFmtId="43" fontId="26" fillId="3" borderId="1" xfId="8" applyNumberFormat="1" applyFont="1" applyFill="1" applyBorder="1" applyAlignment="1">
      <alignment horizontal="right" vertical="center"/>
    </xf>
    <xf numFmtId="43" fontId="26" fillId="3" borderId="2" xfId="8" applyNumberFormat="1" applyFont="1" applyFill="1" applyBorder="1" applyAlignment="1" applyProtection="1">
      <alignment horizontal="right" vertical="center"/>
      <protection locked="0"/>
    </xf>
    <xf numFmtId="178" fontId="28" fillId="0" borderId="1" xfId="51" applyNumberFormat="1" applyFont="1" applyFill="1" applyBorder="1" applyAlignment="1">
      <alignment horizontal="left" vertical="center"/>
    </xf>
    <xf numFmtId="0" fontId="9" fillId="3" borderId="1" xfId="49" applyFont="1" applyFill="1" applyBorder="1" applyAlignment="1">
      <alignment horizontal="right" vertical="center"/>
    </xf>
    <xf numFmtId="43" fontId="5" fillId="3" borderId="2" xfId="8" applyNumberFormat="1" applyFont="1" applyFill="1" applyBorder="1" applyAlignment="1">
      <alignment horizontal="center" vertical="center"/>
    </xf>
    <xf numFmtId="176" fontId="9" fillId="3" borderId="0" xfId="49" applyNumberFormat="1" applyFont="1" applyFill="1" applyBorder="1" applyAlignment="1">
      <alignment horizontal="right" vertical="center"/>
    </xf>
    <xf numFmtId="176" fontId="5" fillId="3" borderId="17" xfId="0" applyNumberFormat="1" applyFont="1" applyFill="1" applyBorder="1" applyAlignment="1">
      <alignment vertical="center" wrapText="1"/>
    </xf>
    <xf numFmtId="43" fontId="25" fillId="3" borderId="2" xfId="8" applyNumberFormat="1" applyFont="1" applyFill="1" applyBorder="1" applyAlignment="1">
      <alignment horizontal="center" vertical="center"/>
    </xf>
    <xf numFmtId="43" fontId="5" fillId="2" borderId="1" xfId="8" applyNumberFormat="1" applyFont="1" applyFill="1" applyBorder="1" applyAlignment="1">
      <alignment horizontal="right" vertical="center"/>
    </xf>
    <xf numFmtId="43" fontId="5" fillId="2" borderId="2" xfId="8" applyNumberFormat="1" applyFont="1" applyFill="1" applyBorder="1" applyAlignment="1">
      <alignment horizontal="center" vertical="center"/>
    </xf>
    <xf numFmtId="176" fontId="9" fillId="0" borderId="1" xfId="49" applyNumberFormat="1" applyFont="1" applyFill="1" applyBorder="1" applyAlignment="1">
      <alignment horizontal="center" vertical="center"/>
    </xf>
    <xf numFmtId="176" fontId="10" fillId="3" borderId="27" xfId="0" applyNumberFormat="1" applyFont="1" applyFill="1" applyBorder="1" applyAlignment="1">
      <alignment horizontal="right" vertical="center"/>
    </xf>
    <xf numFmtId="176" fontId="9" fillId="0" borderId="2" xfId="49" applyNumberFormat="1" applyFont="1" applyFill="1" applyBorder="1" applyAlignment="1">
      <alignment horizontal="center" vertical="center"/>
    </xf>
    <xf numFmtId="176" fontId="9" fillId="3" borderId="21" xfId="49" applyNumberFormat="1" applyFont="1" applyFill="1" applyBorder="1" applyAlignment="1">
      <alignment horizontal="right" vertical="center"/>
    </xf>
    <xf numFmtId="43" fontId="5" fillId="3" borderId="21" xfId="8" applyNumberFormat="1" applyFont="1" applyFill="1" applyBorder="1" applyAlignment="1">
      <alignment horizontal="right" vertical="center"/>
    </xf>
    <xf numFmtId="43" fontId="5" fillId="3" borderId="28" xfId="8" applyNumberFormat="1" applyFont="1" applyFill="1" applyBorder="1" applyAlignment="1">
      <alignment horizontal="right" vertical="center"/>
    </xf>
    <xf numFmtId="43" fontId="9" fillId="3" borderId="0" xfId="49" applyNumberFormat="1" applyFont="1" applyFill="1" applyBorder="1" applyAlignment="1">
      <alignment horizontal="right" vertical="center"/>
    </xf>
    <xf numFmtId="176" fontId="21" fillId="3" borderId="0" xfId="49" applyNumberFormat="1" applyFont="1" applyFill="1" applyBorder="1" applyAlignment="1">
      <alignment horizontal="right" vertical="center"/>
    </xf>
    <xf numFmtId="43" fontId="5" fillId="3" borderId="0" xfId="8" applyNumberFormat="1" applyFont="1" applyFill="1" applyBorder="1">
      <alignment vertical="center"/>
    </xf>
    <xf numFmtId="43" fontId="9" fillId="3" borderId="29" xfId="8" applyNumberFormat="1" applyFont="1" applyFill="1" applyBorder="1" applyAlignment="1">
      <alignment horizontal="center" vertical="center"/>
    </xf>
    <xf numFmtId="176" fontId="22" fillId="3" borderId="1" xfId="49" applyNumberFormat="1" applyFont="1" applyFill="1" applyBorder="1" applyAlignment="1">
      <alignment horizontal="center" vertical="center"/>
    </xf>
    <xf numFmtId="43" fontId="25" fillId="3" borderId="2" xfId="8" applyNumberFormat="1" applyFont="1" applyFill="1" applyBorder="1" applyAlignment="1" applyProtection="1">
      <alignment horizontal="right" vertical="center"/>
      <protection locked="0"/>
    </xf>
    <xf numFmtId="43" fontId="22" fillId="3" borderId="1" xfId="49" applyNumberFormat="1" applyFont="1" applyFill="1" applyBorder="1" applyAlignment="1">
      <alignment horizontal="center" vertical="center"/>
    </xf>
    <xf numFmtId="43" fontId="9" fillId="2" borderId="1" xfId="49" applyNumberFormat="1" applyFont="1" applyFill="1" applyBorder="1" applyAlignment="1">
      <alignment horizontal="center" vertical="center"/>
    </xf>
    <xf numFmtId="43" fontId="5" fillId="2" borderId="2" xfId="8" applyNumberFormat="1" applyFont="1" applyFill="1" applyBorder="1" applyAlignment="1" applyProtection="1">
      <alignment horizontal="right" vertical="center"/>
      <protection locked="0"/>
    </xf>
    <xf numFmtId="177" fontId="21" fillId="3" borderId="0" xfId="49" applyNumberFormat="1" applyFont="1" applyFill="1" applyBorder="1" applyAlignment="1">
      <alignment horizontal="right" vertical="center"/>
    </xf>
    <xf numFmtId="176" fontId="5" fillId="3" borderId="2" xfId="8" applyNumberFormat="1" applyFont="1" applyFill="1" applyBorder="1" applyAlignment="1" applyProtection="1">
      <alignment horizontal="right" vertical="center"/>
      <protection locked="0"/>
    </xf>
    <xf numFmtId="176" fontId="20" fillId="3" borderId="0" xfId="49" applyNumberFormat="1" applyFont="1" applyFill="1" applyBorder="1" applyAlignment="1">
      <alignment horizontal="right" vertical="center"/>
    </xf>
    <xf numFmtId="179" fontId="9" fillId="3" borderId="0" xfId="49" applyNumberFormat="1" applyFont="1" applyFill="1" applyBorder="1" applyAlignment="1">
      <alignment horizontal="right" vertical="center"/>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43" fontId="11" fillId="3" borderId="0" xfId="8" applyNumberFormat="1" applyFont="1" applyFill="1" applyAlignment="1">
      <alignment vertical="center"/>
    </xf>
    <xf numFmtId="0" fontId="9" fillId="3" borderId="30" xfId="0" applyFont="1" applyFill="1" applyBorder="1" applyAlignment="1">
      <alignment horizontal="center" vertical="center"/>
    </xf>
    <xf numFmtId="0" fontId="9" fillId="3" borderId="7" xfId="0" applyFont="1" applyFill="1" applyBorder="1" applyAlignment="1">
      <alignment horizontal="center" vertical="center"/>
    </xf>
    <xf numFmtId="43" fontId="10" fillId="3" borderId="7" xfId="8" applyNumberFormat="1" applyFont="1" applyFill="1" applyBorder="1" applyAlignment="1">
      <alignment horizontal="center" vertical="center"/>
    </xf>
    <xf numFmtId="0" fontId="12" fillId="3" borderId="3" xfId="0" applyFont="1" applyFill="1" applyBorder="1" applyAlignment="1">
      <alignment vertical="center"/>
    </xf>
    <xf numFmtId="0" fontId="9" fillId="3" borderId="1" xfId="0" applyFont="1" applyFill="1" applyBorder="1" applyAlignment="1">
      <alignment horizontal="center" vertical="center"/>
    </xf>
    <xf numFmtId="43" fontId="11" fillId="3" borderId="1" xfId="8" applyNumberFormat="1" applyFont="1" applyFill="1" applyBorder="1" applyAlignment="1">
      <alignment vertical="center"/>
    </xf>
    <xf numFmtId="4" fontId="15" fillId="4" borderId="12" xfId="0" applyNumberFormat="1" applyFont="1" applyFill="1" applyBorder="1" applyAlignment="1">
      <alignment horizontal="right" vertical="center" shrinkToFit="1"/>
    </xf>
    <xf numFmtId="4" fontId="29" fillId="3" borderId="12" xfId="0" applyNumberFormat="1" applyFont="1" applyFill="1" applyBorder="1" applyAlignment="1">
      <alignment horizontal="right" vertical="center" shrinkToFit="1"/>
    </xf>
    <xf numFmtId="4" fontId="0" fillId="4" borderId="12" xfId="0" applyNumberFormat="1" applyFont="1" applyFill="1" applyBorder="1" applyAlignment="1">
      <alignment horizontal="right" vertical="center" shrinkToFit="1"/>
    </xf>
    <xf numFmtId="0" fontId="10" fillId="3" borderId="31" xfId="0" applyFont="1" applyFill="1" applyBorder="1" applyAlignment="1">
      <alignment horizontal="left" vertical="center"/>
    </xf>
    <xf numFmtId="43" fontId="5" fillId="3" borderId="1" xfId="8" applyNumberFormat="1" applyFont="1" applyFill="1" applyBorder="1" applyAlignment="1">
      <alignment vertical="center"/>
    </xf>
    <xf numFmtId="0" fontId="9" fillId="3" borderId="3" xfId="0" applyFont="1" applyFill="1" applyBorder="1" applyAlignment="1">
      <alignment vertical="center"/>
    </xf>
    <xf numFmtId="4" fontId="0" fillId="0" borderId="12" xfId="0" applyNumberFormat="1" applyFont="1" applyFill="1" applyBorder="1" applyAlignment="1">
      <alignment horizontal="right" vertical="center" shrinkToFit="1"/>
    </xf>
    <xf numFmtId="4" fontId="6" fillId="3" borderId="0" xfId="0" applyNumberFormat="1" applyFont="1" applyFill="1">
      <alignment vertical="center"/>
    </xf>
    <xf numFmtId="4" fontId="15" fillId="0" borderId="12" xfId="0" applyNumberFormat="1" applyFont="1" applyFill="1" applyBorder="1" applyAlignment="1">
      <alignment horizontal="right" vertical="center" shrinkToFit="1"/>
    </xf>
    <xf numFmtId="4" fontId="6" fillId="3" borderId="1" xfId="0" applyNumberFormat="1" applyFont="1" applyFill="1" applyBorder="1">
      <alignment vertical="center"/>
    </xf>
    <xf numFmtId="43" fontId="5" fillId="3" borderId="1" xfId="8" applyFont="1" applyFill="1" applyBorder="1" applyAlignment="1">
      <alignment vertical="center"/>
    </xf>
    <xf numFmtId="0" fontId="10" fillId="3" borderId="3" xfId="0" applyFont="1" applyFill="1" applyBorder="1" applyAlignment="1">
      <alignment vertical="center"/>
    </xf>
    <xf numFmtId="0" fontId="9" fillId="3" borderId="5" xfId="0" applyFont="1" applyFill="1" applyBorder="1" applyAlignment="1">
      <alignment horizontal="center" vertical="center"/>
    </xf>
    <xf numFmtId="43" fontId="11" fillId="3" borderId="5" xfId="8" applyNumberFormat="1" applyFont="1" applyFill="1" applyBorder="1" applyAlignment="1">
      <alignment vertical="center"/>
    </xf>
    <xf numFmtId="4" fontId="29" fillId="3" borderId="13" xfId="0" applyNumberFormat="1" applyFont="1" applyFill="1" applyBorder="1" applyAlignment="1">
      <alignment horizontal="right" vertical="center" shrinkToFit="1"/>
    </xf>
    <xf numFmtId="4" fontId="0" fillId="0" borderId="13" xfId="0" applyNumberFormat="1" applyFont="1" applyFill="1" applyBorder="1" applyAlignment="1">
      <alignment horizontal="right" vertical="center" shrinkToFit="1"/>
    </xf>
    <xf numFmtId="0" fontId="10" fillId="3" borderId="9" xfId="0" applyFont="1" applyFill="1" applyBorder="1" applyAlignment="1">
      <alignment vertical="center"/>
    </xf>
    <xf numFmtId="0" fontId="9" fillId="3" borderId="10" xfId="0" applyFont="1" applyFill="1" applyBorder="1" applyAlignment="1">
      <alignment horizontal="center" vertical="center"/>
    </xf>
    <xf numFmtId="43" fontId="11" fillId="3" borderId="10" xfId="8" applyNumberFormat="1" applyFont="1" applyFill="1" applyBorder="1" applyAlignment="1">
      <alignment vertical="center"/>
    </xf>
    <xf numFmtId="43" fontId="11" fillId="3" borderId="0" xfId="8" applyNumberFormat="1" applyFont="1" applyFill="1" applyBorder="1" applyAlignment="1">
      <alignment vertical="center"/>
    </xf>
    <xf numFmtId="181" fontId="11" fillId="3" borderId="0" xfId="8" applyNumberFormat="1" applyFont="1" applyFill="1" applyBorder="1" applyAlignment="1">
      <alignment horizontal="center" vertical="center"/>
    </xf>
    <xf numFmtId="43" fontId="10" fillId="3" borderId="11" xfId="8" applyNumberFormat="1" applyFont="1" applyFill="1" applyBorder="1" applyAlignment="1">
      <alignment horizontal="center" vertical="center"/>
    </xf>
    <xf numFmtId="0" fontId="9" fillId="3" borderId="1" xfId="0" applyFont="1" applyFill="1" applyBorder="1" applyAlignment="1">
      <alignment vertical="center"/>
    </xf>
    <xf numFmtId="43" fontId="11" fillId="3" borderId="2" xfId="8" applyNumberFormat="1" applyFont="1" applyFill="1" applyBorder="1" applyAlignment="1">
      <alignment vertical="center"/>
    </xf>
    <xf numFmtId="0" fontId="12" fillId="3" borderId="1" xfId="0" applyFont="1" applyFill="1" applyBorder="1" applyAlignment="1">
      <alignment vertical="center"/>
    </xf>
    <xf numFmtId="43" fontId="23" fillId="3" borderId="1" xfId="8" applyNumberFormat="1" applyFont="1" applyFill="1" applyBorder="1" applyAlignment="1">
      <alignment vertical="center"/>
    </xf>
    <xf numFmtId="43" fontId="5" fillId="3" borderId="2" xfId="8" applyNumberFormat="1" applyFont="1" applyFill="1" applyBorder="1" applyAlignment="1">
      <alignment horizontal="right" vertical="center"/>
    </xf>
    <xf numFmtId="43" fontId="5" fillId="3" borderId="1" xfId="8" applyNumberFormat="1" applyFont="1" applyFill="1" applyBorder="1" applyAlignment="1">
      <alignment horizontal="right" vertical="center"/>
    </xf>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43" fontId="11" fillId="3" borderId="26" xfId="8" applyNumberFormat="1" applyFont="1" applyFill="1" applyBorder="1" applyAlignment="1">
      <alignment vertical="center"/>
    </xf>
    <xf numFmtId="0" fontId="9" fillId="3" borderId="5"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0" xfId="0" applyFont="1" applyFill="1" applyBorder="1" applyAlignment="1">
      <alignment horizontal="center" vertical="center" wrapText="1"/>
    </xf>
    <xf numFmtId="43" fontId="5" fillId="3" borderId="0" xfId="0" applyNumberFormat="1" applyFont="1" applyFill="1" applyBorder="1" applyAlignment="1">
      <alignment vertical="center"/>
    </xf>
    <xf numFmtId="43" fontId="5" fillId="3" borderId="0" xfId="8" applyFont="1" applyFill="1" applyBorder="1" applyAlignment="1">
      <alignment vertical="center"/>
    </xf>
    <xf numFmtId="0" fontId="20" fillId="3" borderId="0" xfId="0" applyFont="1" applyFill="1" applyBorder="1" applyAlignment="1">
      <alignment vertical="center"/>
    </xf>
    <xf numFmtId="43" fontId="11" fillId="3" borderId="32" xfId="8" applyNumberFormat="1" applyFont="1" applyFill="1" applyBorder="1" applyAlignment="1">
      <alignment vertical="center"/>
    </xf>
    <xf numFmtId="0" fontId="30" fillId="3" borderId="0" xfId="0" applyFont="1" applyFill="1" applyBorder="1" applyAlignment="1"/>
    <xf numFmtId="176" fontId="30" fillId="3" borderId="0" xfId="0" applyNumberFormat="1" applyFont="1" applyFill="1" applyBorder="1" applyAlignment="1"/>
    <xf numFmtId="0" fontId="10" fillId="3" borderId="31" xfId="0" applyFont="1" applyFill="1" applyBorder="1" applyAlignment="1">
      <alignment horizontal="center" vertical="center"/>
    </xf>
    <xf numFmtId="0" fontId="12" fillId="3" borderId="31" xfId="0" applyFont="1" applyFill="1" applyBorder="1" applyAlignment="1">
      <alignment horizontal="left" vertical="center"/>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176" fontId="10" fillId="3" borderId="35" xfId="0" applyNumberFormat="1" applyFont="1" applyFill="1" applyBorder="1" applyAlignment="1">
      <alignment horizontal="right" vertical="center"/>
    </xf>
    <xf numFmtId="43" fontId="31" fillId="4" borderId="12" xfId="0" applyNumberFormat="1" applyFont="1" applyFill="1" applyBorder="1" applyAlignment="1">
      <alignment horizontal="right" vertical="center" shrinkToFit="1"/>
    </xf>
    <xf numFmtId="176" fontId="10" fillId="3" borderId="27" xfId="0" applyNumberFormat="1" applyFont="1" applyFill="1" applyBorder="1" applyAlignment="1">
      <alignment horizontal="center" vertical="center"/>
    </xf>
    <xf numFmtId="176" fontId="9" fillId="3" borderId="27" xfId="0" applyNumberFormat="1" applyFont="1" applyFill="1" applyBorder="1" applyAlignment="1">
      <alignment horizontal="right" vertical="center"/>
    </xf>
    <xf numFmtId="176" fontId="32" fillId="3" borderId="27" xfId="0" applyNumberFormat="1" applyFont="1" applyFill="1" applyBorder="1" applyAlignment="1">
      <alignment horizontal="right" vertical="center"/>
    </xf>
    <xf numFmtId="176" fontId="10" fillId="3" borderId="36" xfId="0" applyNumberFormat="1" applyFont="1" applyFill="1" applyBorder="1" applyAlignment="1">
      <alignment horizontal="right" vertical="center"/>
    </xf>
    <xf numFmtId="176" fontId="10" fillId="3" borderId="0" xfId="0" applyNumberFormat="1" applyFont="1" applyFill="1" applyBorder="1" applyAlignment="1">
      <alignment horizontal="right" vertical="center"/>
    </xf>
    <xf numFmtId="0" fontId="30" fillId="3" borderId="1" xfId="0" applyFont="1" applyFill="1" applyBorder="1" applyAlignment="1"/>
    <xf numFmtId="176" fontId="10" fillId="3" borderId="37" xfId="0" applyNumberFormat="1" applyFont="1" applyFill="1" applyBorder="1" applyAlignment="1">
      <alignment horizontal="right" vertical="center"/>
    </xf>
    <xf numFmtId="0" fontId="12" fillId="3" borderId="31" xfId="0" applyFont="1" applyFill="1" applyBorder="1" applyAlignment="1">
      <alignment horizontal="center" vertical="center"/>
    </xf>
    <xf numFmtId="0" fontId="10" fillId="3" borderId="27" xfId="0" applyFont="1" applyFill="1" applyBorder="1" applyAlignment="1">
      <alignment horizontal="center" vertical="center"/>
    </xf>
    <xf numFmtId="178" fontId="17" fillId="0" borderId="3" xfId="0" applyNumberFormat="1" applyFont="1" applyFill="1" applyBorder="1" applyAlignment="1">
      <alignment horizontal="right" vertical="center" shrinkToFit="1"/>
    </xf>
    <xf numFmtId="43" fontId="31" fillId="0" borderId="12" xfId="0" applyNumberFormat="1" applyFont="1" applyFill="1" applyBorder="1" applyAlignment="1">
      <alignment horizontal="right" vertical="center" shrinkToFit="1"/>
    </xf>
    <xf numFmtId="43" fontId="31" fillId="3" borderId="12" xfId="0" applyNumberFormat="1" applyFont="1" applyFill="1" applyBorder="1" applyAlignment="1">
      <alignment horizontal="right" vertical="center" shrinkToFit="1"/>
    </xf>
    <xf numFmtId="0" fontId="10" fillId="3" borderId="27" xfId="0" applyFont="1" applyFill="1" applyBorder="1" applyAlignment="1">
      <alignment horizontal="left"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176" fontId="10" fillId="3" borderId="41" xfId="0" applyNumberFormat="1" applyFont="1" applyFill="1" applyBorder="1" applyAlignment="1">
      <alignment horizontal="right" vertical="center"/>
    </xf>
    <xf numFmtId="176" fontId="10" fillId="3" borderId="24" xfId="0" applyNumberFormat="1" applyFont="1" applyFill="1" applyBorder="1" applyAlignment="1">
      <alignment horizontal="right" vertical="center"/>
    </xf>
    <xf numFmtId="176" fontId="9" fillId="3" borderId="41" xfId="0" applyNumberFormat="1" applyFont="1" applyFill="1" applyBorder="1" applyAlignment="1">
      <alignment horizontal="right" vertical="center"/>
    </xf>
    <xf numFmtId="176" fontId="10" fillId="3" borderId="15" xfId="0" applyNumberFormat="1" applyFont="1" applyFill="1" applyBorder="1" applyAlignment="1">
      <alignment horizontal="right" vertical="center"/>
    </xf>
    <xf numFmtId="176" fontId="10" fillId="3" borderId="1" xfId="0" applyNumberFormat="1" applyFont="1" applyFill="1" applyBorder="1" applyAlignment="1">
      <alignment horizontal="right" vertical="center"/>
    </xf>
    <xf numFmtId="176" fontId="10" fillId="3" borderId="18" xfId="0" applyNumberFormat="1" applyFont="1" applyFill="1" applyBorder="1" applyAlignment="1">
      <alignment horizontal="right" vertical="center"/>
    </xf>
    <xf numFmtId="0" fontId="10" fillId="3" borderId="41" xfId="0" applyFont="1" applyFill="1" applyBorder="1" applyAlignment="1">
      <alignment horizontal="center" vertical="center"/>
    </xf>
    <xf numFmtId="0" fontId="10" fillId="3" borderId="24" xfId="0" applyFont="1" applyFill="1" applyBorder="1" applyAlignment="1">
      <alignment horizontal="center" vertical="center"/>
    </xf>
    <xf numFmtId="0" fontId="12" fillId="3" borderId="42" xfId="0" applyFont="1" applyFill="1" applyBorder="1" applyAlignment="1">
      <alignment horizontal="center" vertical="center"/>
    </xf>
    <xf numFmtId="0" fontId="10" fillId="3" borderId="42" xfId="0" applyFont="1" applyFill="1" applyBorder="1" applyAlignment="1">
      <alignment horizontal="center" vertical="center"/>
    </xf>
    <xf numFmtId="176" fontId="10" fillId="3" borderId="43" xfId="0" applyNumberFormat="1" applyFont="1" applyFill="1" applyBorder="1" applyAlignment="1">
      <alignment horizontal="right" vertical="center"/>
    </xf>
    <xf numFmtId="0" fontId="10" fillId="3" borderId="44" xfId="0" applyFont="1" applyFill="1" applyBorder="1" applyAlignment="1">
      <alignment horizontal="left" vertical="center"/>
    </xf>
    <xf numFmtId="0" fontId="33" fillId="3" borderId="45" xfId="0" applyFont="1" applyFill="1" applyBorder="1" applyAlignment="1">
      <alignment vertical="center"/>
    </xf>
    <xf numFmtId="0" fontId="33" fillId="3" borderId="46" xfId="0" applyFont="1" applyFill="1" applyBorder="1" applyAlignment="1">
      <alignment vertical="center"/>
    </xf>
    <xf numFmtId="176" fontId="20" fillId="3" borderId="27" xfId="0" applyNumberFormat="1" applyFont="1" applyFill="1" applyBorder="1" applyAlignment="1">
      <alignment horizontal="right" vertical="center"/>
    </xf>
    <xf numFmtId="176" fontId="10" fillId="3" borderId="47" xfId="0" applyNumberFormat="1" applyFont="1" applyFill="1" applyBorder="1" applyAlignment="1">
      <alignment horizontal="right" vertical="center"/>
    </xf>
    <xf numFmtId="0" fontId="33" fillId="3" borderId="48" xfId="0" applyFont="1" applyFill="1" applyBorder="1" applyAlignment="1">
      <alignment vertical="center"/>
    </xf>
    <xf numFmtId="0" fontId="34" fillId="3" borderId="0" xfId="0" applyFont="1" applyFill="1" applyBorder="1" applyAlignment="1"/>
    <xf numFmtId="179" fontId="30" fillId="3" borderId="0" xfId="0" applyNumberFormat="1" applyFont="1" applyFill="1" applyBorder="1" applyAlignment="1"/>
    <xf numFmtId="43" fontId="31" fillId="0" borderId="24" xfId="0" applyNumberFormat="1" applyFont="1" applyFill="1" applyBorder="1" applyAlignment="1">
      <alignment horizontal="right" vertical="center" shrinkToFit="1"/>
    </xf>
    <xf numFmtId="176" fontId="10" fillId="3" borderId="49" xfId="0" applyNumberFormat="1" applyFont="1" applyFill="1" applyBorder="1" applyAlignment="1">
      <alignment horizontal="right" vertical="center"/>
    </xf>
    <xf numFmtId="0" fontId="35" fillId="3" borderId="0"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Border="1" applyAlignment="1">
      <alignment horizontal="center" vertical="center"/>
    </xf>
    <xf numFmtId="0" fontId="19" fillId="3" borderId="0" xfId="0" applyFont="1" applyFill="1" applyAlignment="1">
      <alignment horizontal="left" vertical="center" shrinkToFit="1"/>
    </xf>
    <xf numFmtId="176" fontId="19" fillId="3" borderId="0" xfId="0" applyNumberFormat="1" applyFont="1" applyFill="1" applyBorder="1" applyAlignment="1">
      <alignment horizontal="center" vertical="center"/>
    </xf>
    <xf numFmtId="176" fontId="19" fillId="3" borderId="0" xfId="0" applyNumberFormat="1" applyFont="1" applyFill="1" applyBorder="1" applyAlignment="1">
      <alignment horizontal="left" vertical="center"/>
    </xf>
    <xf numFmtId="176" fontId="11" fillId="0" borderId="1" xfId="0" applyNumberFormat="1" applyFont="1" applyFill="1" applyBorder="1" applyAlignment="1">
      <alignment horizontal="right" vertical="center"/>
    </xf>
    <xf numFmtId="176" fontId="11" fillId="3" borderId="1" xfId="0" applyNumberFormat="1" applyFont="1" applyFill="1" applyBorder="1" applyAlignment="1">
      <alignment horizontal="center" vertical="center"/>
    </xf>
    <xf numFmtId="176" fontId="5" fillId="3" borderId="1" xfId="8" applyNumberFormat="1" applyFont="1" applyFill="1" applyBorder="1" applyAlignment="1">
      <alignment horizontal="center" vertical="center"/>
    </xf>
    <xf numFmtId="176" fontId="19" fillId="3" borderId="0" xfId="0" applyNumberFormat="1" applyFont="1" applyFill="1" applyBorder="1" applyAlignment="1">
      <alignment horizontal="right" vertical="center"/>
    </xf>
    <xf numFmtId="176" fontId="19" fillId="3" borderId="0" xfId="0" applyNumberFormat="1" applyFont="1" applyFill="1" applyBorder="1" applyAlignment="1">
      <alignment vertical="center"/>
    </xf>
    <xf numFmtId="0" fontId="19" fillId="3" borderId="0" xfId="0" applyFont="1" applyFill="1" applyBorder="1" applyAlignment="1">
      <alignment horizontal="right" vertical="center"/>
    </xf>
    <xf numFmtId="0" fontId="36" fillId="3" borderId="0" xfId="0" applyFont="1" applyFill="1" applyAlignment="1">
      <alignment horizontal="center" vertical="center"/>
    </xf>
    <xf numFmtId="0" fontId="22" fillId="3" borderId="0" xfId="50" applyFont="1" applyFill="1" applyBorder="1" applyAlignment="1">
      <alignment horizontal="left" vertical="center"/>
    </xf>
    <xf numFmtId="0" fontId="22" fillId="3" borderId="0" xfId="49" applyFont="1" applyFill="1" applyBorder="1" applyAlignment="1">
      <alignment horizontal="center" vertical="center"/>
    </xf>
    <xf numFmtId="0" fontId="22" fillId="3" borderId="0" xfId="0" applyFont="1" applyFill="1" applyBorder="1" applyAlignment="1">
      <alignment horizontal="left" vertical="center"/>
    </xf>
    <xf numFmtId="0" fontId="25" fillId="3" borderId="0" xfId="0" applyFont="1" applyFill="1" applyBorder="1" applyAlignment="1">
      <alignment horizontal="left" vertical="center"/>
    </xf>
    <xf numFmtId="0" fontId="9" fillId="3" borderId="1" xfId="49" applyFont="1" applyFill="1" applyBorder="1" applyAlignment="1" applyProtection="1">
      <alignment horizontal="left" vertical="center" wrapText="1"/>
      <protection locked="0"/>
    </xf>
    <xf numFmtId="176" fontId="37" fillId="5" borderId="50" xfId="0" applyNumberFormat="1" applyFont="1" applyFill="1" applyBorder="1" applyAlignment="1">
      <alignment horizontal="center" vertical="center"/>
    </xf>
    <xf numFmtId="43" fontId="38" fillId="5" borderId="50" xfId="0" applyNumberFormat="1" applyFont="1" applyFill="1" applyBorder="1">
      <alignment vertical="center"/>
    </xf>
    <xf numFmtId="176" fontId="37" fillId="2" borderId="50" xfId="0" applyNumberFormat="1" applyFont="1" applyFill="1" applyBorder="1" applyAlignment="1">
      <alignment horizontal="center" vertical="center"/>
    </xf>
    <xf numFmtId="179" fontId="0" fillId="3" borderId="0" xfId="0" applyNumberFormat="1" applyFill="1">
      <alignment vertical="center"/>
    </xf>
    <xf numFmtId="176"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176" fontId="11" fillId="2" borderId="1" xfId="0" applyNumberFormat="1" applyFont="1" applyFill="1" applyBorder="1" applyAlignment="1">
      <alignment vertical="center" wrapText="1"/>
    </xf>
    <xf numFmtId="176" fontId="38" fillId="2" borderId="50" xfId="0" applyNumberFormat="1"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9" fillId="3" borderId="0" xfId="49" applyFont="1" applyFill="1" applyBorder="1" applyAlignment="1">
      <alignment horizontal="right" vertical="center"/>
    </xf>
    <xf numFmtId="0" fontId="21" fillId="3" borderId="0" xfId="49" applyFont="1" applyFill="1" applyBorder="1" applyAlignment="1">
      <alignment horizontal="right" vertical="center" wrapText="1"/>
    </xf>
    <xf numFmtId="0" fontId="40" fillId="3" borderId="0" xfId="0" applyFont="1" applyFill="1" applyAlignment="1">
      <alignment horizontal="center" vertical="center" wrapText="1"/>
    </xf>
    <xf numFmtId="0" fontId="40" fillId="3" borderId="0" xfId="0" applyFont="1" applyFill="1" applyAlignment="1">
      <alignment horizontal="center" vertical="center"/>
    </xf>
    <xf numFmtId="0" fontId="9" fillId="3" borderId="0" xfId="49" applyFont="1" applyFill="1" applyBorder="1" applyAlignment="1">
      <alignment horizontal="right" vertical="center" wrapText="1"/>
    </xf>
    <xf numFmtId="0" fontId="9" fillId="3" borderId="0" xfId="0" applyFont="1" applyFill="1" applyBorder="1" applyAlignment="1">
      <alignment horizontal="right" vertical="center"/>
    </xf>
    <xf numFmtId="0" fontId="5" fillId="3" borderId="0" xfId="0" applyFont="1" applyFill="1" applyBorder="1" applyAlignment="1">
      <alignment horizontal="right" vertical="center"/>
    </xf>
    <xf numFmtId="0" fontId="22" fillId="3" borderId="0" xfId="50" applyFont="1" applyFill="1" applyAlignment="1">
      <alignment horizontal="left" vertical="center" wrapText="1"/>
    </xf>
    <xf numFmtId="0" fontId="22" fillId="3" borderId="0" xfId="49" applyFont="1" applyFill="1" applyBorder="1" applyAlignment="1">
      <alignment horizontal="left" vertical="center" wrapText="1"/>
    </xf>
    <xf numFmtId="0" fontId="22" fillId="3" borderId="0" xfId="49" applyFont="1" applyFill="1" applyBorder="1" applyAlignment="1">
      <alignment horizontal="right" vertical="center"/>
    </xf>
    <xf numFmtId="0" fontId="22" fillId="3" borderId="0" xfId="0" applyFont="1" applyFill="1" applyBorder="1" applyAlignment="1">
      <alignment horizontal="right" vertical="center"/>
    </xf>
    <xf numFmtId="0" fontId="25" fillId="3" borderId="0" xfId="0" applyFont="1" applyFill="1" applyBorder="1" applyAlignment="1">
      <alignment horizontal="right" vertical="center"/>
    </xf>
    <xf numFmtId="179" fontId="9" fillId="3" borderId="1" xfId="49" applyNumberFormat="1" applyFont="1" applyFill="1" applyBorder="1" applyAlignment="1">
      <alignment horizontal="center" vertical="center" wrapText="1"/>
    </xf>
    <xf numFmtId="43" fontId="9" fillId="3" borderId="1" xfId="8" applyNumberFormat="1" applyFont="1" applyFill="1" applyBorder="1" applyAlignment="1">
      <alignment horizontal="center" vertical="center"/>
    </xf>
    <xf numFmtId="179" fontId="41" fillId="3" borderId="1" xfId="49" applyNumberFormat="1" applyFont="1" applyFill="1" applyBorder="1" applyAlignment="1">
      <alignment horizontal="left" vertical="center" wrapText="1"/>
    </xf>
    <xf numFmtId="179" fontId="34" fillId="3" borderId="1" xfId="49" applyNumberFormat="1" applyFont="1" applyFill="1" applyBorder="1" applyAlignment="1">
      <alignment horizontal="center" vertical="center"/>
    </xf>
    <xf numFmtId="43" fontId="34" fillId="3" borderId="1" xfId="8" applyNumberFormat="1" applyFont="1" applyFill="1" applyBorder="1" applyAlignment="1">
      <alignment horizontal="center" vertical="center"/>
    </xf>
    <xf numFmtId="179" fontId="34" fillId="3" borderId="1" xfId="49" applyNumberFormat="1" applyFont="1" applyFill="1" applyBorder="1" applyAlignment="1">
      <alignment horizontal="left" vertical="center" wrapText="1"/>
    </xf>
    <xf numFmtId="43" fontId="34" fillId="3" borderId="1" xfId="8" applyNumberFormat="1" applyFont="1" applyFill="1" applyBorder="1" applyAlignment="1" applyProtection="1">
      <alignment horizontal="right" vertical="center"/>
      <protection locked="0"/>
    </xf>
    <xf numFmtId="43" fontId="42" fillId="5" borderId="50" xfId="0" applyNumberFormat="1" applyFont="1" applyFill="1" applyBorder="1" applyAlignment="1" applyProtection="1">
      <alignment horizontal="right" vertical="center"/>
      <protection locked="0"/>
    </xf>
    <xf numFmtId="43" fontId="33" fillId="0" borderId="12" xfId="52" applyNumberFormat="1" applyFont="1" applyFill="1" applyBorder="1" applyAlignment="1">
      <alignment horizontal="right" vertical="center" shrinkToFit="1"/>
    </xf>
    <xf numFmtId="0" fontId="34" fillId="3" borderId="1" xfId="49" applyFont="1" applyFill="1" applyBorder="1" applyAlignment="1" applyProtection="1">
      <alignment horizontal="left" vertical="center" wrapText="1"/>
      <protection locked="0"/>
    </xf>
    <xf numFmtId="43" fontId="34" fillId="3" borderId="1" xfId="8" applyNumberFormat="1" applyFont="1" applyFill="1" applyBorder="1" applyAlignment="1" applyProtection="1">
      <alignment horizontal="right" vertical="center"/>
    </xf>
    <xf numFmtId="43" fontId="42" fillId="5" borderId="50" xfId="0" applyNumberFormat="1" applyFont="1" applyFill="1" applyBorder="1" applyAlignment="1">
      <alignment horizontal="right" vertical="center"/>
    </xf>
    <xf numFmtId="43" fontId="34" fillId="3" borderId="1" xfId="8" applyNumberFormat="1" applyFont="1" applyFill="1" applyBorder="1" applyAlignment="1">
      <alignment horizontal="right" vertical="center"/>
    </xf>
    <xf numFmtId="176" fontId="42" fillId="5" borderId="50" xfId="0" applyNumberFormat="1" applyFont="1" applyFill="1" applyBorder="1" applyAlignment="1">
      <alignment vertical="center" wrapText="1"/>
    </xf>
    <xf numFmtId="179" fontId="41" fillId="3" borderId="1" xfId="49" applyNumberFormat="1" applyFont="1" applyFill="1" applyBorder="1" applyAlignment="1">
      <alignment horizontal="center" vertical="center" wrapText="1"/>
    </xf>
    <xf numFmtId="0" fontId="34" fillId="3" borderId="1" xfId="49" applyFont="1" applyFill="1" applyBorder="1" applyAlignment="1" applyProtection="1">
      <alignment vertical="center" wrapText="1"/>
      <protection locked="0"/>
    </xf>
    <xf numFmtId="176" fontId="43" fillId="3" borderId="1" xfId="0" applyNumberFormat="1" applyFont="1" applyFill="1" applyBorder="1" applyAlignment="1">
      <alignment vertical="center" wrapText="1"/>
    </xf>
    <xf numFmtId="43" fontId="42" fillId="5" borderId="50" xfId="0" applyNumberFormat="1" applyFont="1" applyFill="1" applyBorder="1" applyAlignment="1">
      <alignment horizontal="center" vertical="center"/>
    </xf>
    <xf numFmtId="180" fontId="34" fillId="3" borderId="1" xfId="49" applyNumberFormat="1" applyFont="1" applyFill="1" applyBorder="1" applyAlignment="1">
      <alignment horizontal="left" vertical="center" wrapText="1"/>
    </xf>
    <xf numFmtId="176" fontId="34" fillId="3" borderId="1" xfId="0" applyNumberFormat="1" applyFont="1" applyFill="1" applyBorder="1" applyAlignment="1">
      <alignment wrapText="1"/>
    </xf>
    <xf numFmtId="176" fontId="42" fillId="5" borderId="50" xfId="0" applyNumberFormat="1" applyFont="1" applyFill="1" applyBorder="1" applyAlignment="1">
      <alignment wrapText="1"/>
    </xf>
    <xf numFmtId="43" fontId="18" fillId="0" borderId="17" xfId="51" applyNumberFormat="1" applyFont="1" applyFill="1" applyBorder="1" applyAlignment="1">
      <alignment horizontal="left" vertical="center"/>
    </xf>
    <xf numFmtId="4" fontId="42" fillId="5" borderId="50" xfId="0" applyNumberFormat="1" applyFont="1" applyFill="1" applyBorder="1" applyAlignment="1">
      <alignment horizontal="right" wrapText="1"/>
    </xf>
    <xf numFmtId="0" fontId="34" fillId="3" borderId="1" xfId="49" applyFont="1" applyFill="1" applyBorder="1" applyAlignment="1">
      <alignment horizontal="right" vertical="center"/>
    </xf>
    <xf numFmtId="0" fontId="42" fillId="5" borderId="50" xfId="0" applyFont="1" applyFill="1" applyBorder="1" applyAlignment="1">
      <alignment horizontal="right" vertical="center"/>
    </xf>
    <xf numFmtId="43" fontId="34" fillId="2" borderId="1" xfId="8" applyNumberFormat="1" applyFont="1" applyFill="1" applyBorder="1" applyAlignment="1">
      <alignment horizontal="right" vertical="center"/>
    </xf>
    <xf numFmtId="43" fontId="42" fillId="2" borderId="50" xfId="0" applyNumberFormat="1" applyFont="1" applyFill="1" applyBorder="1" applyAlignment="1">
      <alignment horizontal="right" vertical="center"/>
    </xf>
    <xf numFmtId="43" fontId="44" fillId="2" borderId="1" xfId="8" applyNumberFormat="1" applyFont="1" applyFill="1" applyBorder="1" applyAlignment="1">
      <alignment horizontal="right" vertical="center"/>
    </xf>
    <xf numFmtId="0" fontId="34" fillId="3" borderId="1" xfId="49" applyFont="1" applyFill="1" applyBorder="1" applyAlignment="1">
      <alignment horizontal="right" vertical="center" wrapText="1"/>
    </xf>
    <xf numFmtId="0" fontId="9" fillId="3" borderId="0" xfId="49" applyFont="1" applyFill="1" applyBorder="1" applyAlignment="1">
      <alignment horizontal="left" vertical="center" wrapText="1"/>
    </xf>
    <xf numFmtId="43" fontId="9" fillId="3" borderId="0" xfId="8" applyNumberFormat="1" applyFont="1" applyFill="1" applyAlignment="1">
      <alignment horizontal="right" vertical="center"/>
    </xf>
    <xf numFmtId="43" fontId="5" fillId="3" borderId="0" xfId="8" applyNumberFormat="1" applyFont="1" applyFill="1" applyBorder="1" applyAlignment="1" applyProtection="1">
      <alignment horizontal="right" vertical="center"/>
      <protection locked="0"/>
    </xf>
    <xf numFmtId="43" fontId="5" fillId="3" borderId="0" xfId="8" applyNumberFormat="1" applyFont="1" applyFill="1" applyBorder="1" applyAlignment="1">
      <alignment horizontal="right" vertical="center"/>
    </xf>
    <xf numFmtId="0" fontId="41"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horizontal="center" vertical="center" wrapText="1"/>
    </xf>
    <xf numFmtId="43" fontId="11" fillId="3" borderId="0" xfId="8" applyNumberFormat="1" applyFont="1" applyFill="1" applyBorder="1" applyAlignment="1">
      <alignment horizontal="center" vertical="center"/>
    </xf>
    <xf numFmtId="43" fontId="10" fillId="3" borderId="0" xfId="8" applyNumberFormat="1" applyFont="1" applyFill="1" applyBorder="1" applyAlignment="1">
      <alignment horizontal="right" vertical="center"/>
    </xf>
    <xf numFmtId="43" fontId="11" fillId="3" borderId="0" xfId="8" applyNumberFormat="1" applyFont="1" applyFill="1" applyBorder="1" applyAlignment="1">
      <alignment horizontal="right" vertical="center"/>
    </xf>
    <xf numFmtId="0" fontId="41" fillId="3" borderId="0" xfId="50" applyFont="1" applyFill="1" applyAlignment="1">
      <alignment horizontal="center" vertical="center" wrapText="1"/>
    </xf>
    <xf numFmtId="31" fontId="41" fillId="3" borderId="0" xfId="0" applyNumberFormat="1" applyFont="1" applyFill="1" applyBorder="1" applyAlignment="1">
      <alignment horizontal="center" vertical="center"/>
    </xf>
    <xf numFmtId="31" fontId="41" fillId="3" borderId="0" xfId="0" applyNumberFormat="1" applyFont="1" applyFill="1" applyBorder="1" applyAlignment="1">
      <alignment horizontal="center" vertical="center" wrapText="1"/>
    </xf>
    <xf numFmtId="0" fontId="41" fillId="3" borderId="0" xfId="0" applyFont="1" applyFill="1" applyBorder="1" applyAlignment="1">
      <alignment horizontal="center" vertical="center"/>
    </xf>
    <xf numFmtId="43" fontId="45" fillId="3" borderId="0" xfId="8" applyNumberFormat="1" applyFont="1" applyFill="1" applyBorder="1" applyAlignment="1">
      <alignment horizontal="right" vertical="center"/>
    </xf>
    <xf numFmtId="43" fontId="46" fillId="3" borderId="0" xfId="8" applyNumberFormat="1" applyFont="1" applyFill="1" applyBorder="1" applyAlignment="1">
      <alignment horizontal="right" vertical="center"/>
    </xf>
    <xf numFmtId="0" fontId="9" fillId="3" borderId="1" xfId="0" applyFont="1" applyFill="1" applyBorder="1" applyAlignment="1">
      <alignment horizontal="center" vertical="center" wrapText="1"/>
    </xf>
    <xf numFmtId="43" fontId="10" fillId="3" borderId="1" xfId="8" applyNumberFormat="1" applyFont="1" applyFill="1" applyBorder="1" applyAlignment="1">
      <alignment horizontal="center" vertical="center"/>
    </xf>
    <xf numFmtId="0" fontId="12" fillId="3" borderId="1"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9" fillId="3" borderId="0" xfId="0" applyFont="1" applyFill="1" applyAlignment="1">
      <alignment vertical="center" wrapText="1"/>
    </xf>
    <xf numFmtId="43" fontId="37" fillId="3" borderId="0" xfId="8" applyNumberFormat="1" applyFont="1" applyFill="1" applyBorder="1" applyAlignment="1">
      <alignment vertical="center"/>
    </xf>
    <xf numFmtId="0" fontId="27" fillId="3" borderId="0" xfId="0" applyFont="1" applyFill="1" applyBorder="1" applyAlignment="1">
      <alignment vertical="center"/>
    </xf>
    <xf numFmtId="0" fontId="30" fillId="3" borderId="0" xfId="0" applyFont="1" applyFill="1" applyBorder="1" applyAlignment="1">
      <alignment wrapText="1"/>
    </xf>
    <xf numFmtId="0" fontId="47" fillId="3" borderId="0" xfId="0" applyFont="1" applyFill="1" applyAlignment="1">
      <alignment horizontal="center" vertical="center" wrapText="1"/>
    </xf>
    <xf numFmtId="0" fontId="48"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0" fontId="34" fillId="3" borderId="0" xfId="0" applyFont="1" applyFill="1" applyBorder="1" applyAlignment="1">
      <alignment horizontal="left" vertical="center"/>
    </xf>
    <xf numFmtId="43" fontId="10" fillId="3" borderId="0" xfId="8" applyNumberFormat="1" applyFont="1" applyFill="1" applyBorder="1" applyAlignment="1">
      <alignment vertical="center"/>
    </xf>
    <xf numFmtId="31" fontId="34" fillId="3" borderId="0"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0" xfId="0" applyFont="1" applyFill="1" applyBorder="1" applyAlignment="1">
      <alignment horizontal="left" vertical="center" wrapText="1"/>
    </xf>
    <xf numFmtId="0" fontId="33" fillId="3" borderId="0" xfId="0" applyFont="1" applyFill="1" applyBorder="1" applyAlignment="1">
      <alignment vertical="center"/>
    </xf>
    <xf numFmtId="0" fontId="33" fillId="3" borderId="0" xfId="0" applyFont="1" applyFill="1" applyBorder="1" applyAlignment="1">
      <alignment vertical="center" wrapText="1"/>
    </xf>
    <xf numFmtId="0" fontId="34" fillId="3" borderId="0" xfId="0" applyFont="1" applyFill="1" applyBorder="1" applyAlignment="1">
      <alignment wrapText="1"/>
    </xf>
    <xf numFmtId="176" fontId="30" fillId="2" borderId="0" xfId="0" applyNumberFormat="1" applyFont="1" applyFill="1" applyBorder="1" applyAlignment="1"/>
    <xf numFmtId="179" fontId="9" fillId="3" borderId="1" xfId="49" applyNumberFormat="1" applyFont="1" applyFill="1" applyBorder="1" applyAlignment="1" quotePrefix="1">
      <alignment horizontal="center" vertical="center" wrapText="1"/>
    </xf>
    <xf numFmtId="179" fontId="9" fillId="3" borderId="1" xfId="49" applyNumberFormat="1" applyFont="1" applyFill="1" applyBorder="1" applyAlignment="1" quotePrefix="1">
      <alignment horizontal="center" vertical="center"/>
    </xf>
    <xf numFmtId="43" fontId="9" fillId="3" borderId="1" xfId="8" applyNumberFormat="1" applyFont="1" applyFill="1" applyBorder="1" applyAlignment="1" quotePrefix="1">
      <alignment horizontal="center" vertical="center"/>
    </xf>
    <xf numFmtId="179" fontId="41" fillId="3" borderId="1" xfId="49" applyNumberFormat="1" applyFont="1" applyFill="1" applyBorder="1" applyAlignment="1" quotePrefix="1">
      <alignment horizontal="left" vertical="center" wrapText="1"/>
    </xf>
    <xf numFmtId="179" fontId="34" fillId="3" borderId="1" xfId="49" applyNumberFormat="1" applyFont="1" applyFill="1" applyBorder="1" applyAlignment="1" quotePrefix="1">
      <alignment horizontal="center" vertical="center"/>
    </xf>
    <xf numFmtId="43" fontId="34" fillId="3" borderId="1" xfId="8" applyNumberFormat="1" applyFont="1" applyFill="1" applyBorder="1" applyAlignment="1" quotePrefix="1">
      <alignment horizontal="center" vertical="center"/>
    </xf>
    <xf numFmtId="179" fontId="34" fillId="3" borderId="1" xfId="49" applyNumberFormat="1" applyFont="1" applyFill="1" applyBorder="1" applyAlignment="1" quotePrefix="1">
      <alignment horizontal="left" vertical="center" wrapText="1"/>
    </xf>
    <xf numFmtId="179" fontId="41" fillId="3" borderId="1" xfId="49" applyNumberFormat="1" applyFont="1" applyFill="1" applyBorder="1" applyAlignment="1" quotePrefix="1">
      <alignment horizontal="center" vertical="center" wrapText="1"/>
    </xf>
    <xf numFmtId="180" fontId="34" fillId="3" borderId="1" xfId="49" applyNumberFormat="1" applyFont="1" applyFill="1" applyBorder="1" applyAlignment="1" quotePrefix="1">
      <alignment horizontal="left" vertical="center" wrapText="1"/>
    </xf>
    <xf numFmtId="176" fontId="9" fillId="3" borderId="1" xfId="49" applyNumberFormat="1" applyFont="1" applyFill="1" applyBorder="1" applyAlignment="1" quotePrefix="1">
      <alignment horizontal="center" vertical="center"/>
    </xf>
    <xf numFmtId="179" fontId="9" fillId="3" borderId="16" xfId="49" applyNumberFormat="1" applyFont="1" applyFill="1" applyBorder="1" applyAlignment="1" quotePrefix="1">
      <alignment horizontal="center" vertical="center"/>
    </xf>
    <xf numFmtId="179" fontId="9" fillId="3" borderId="14" xfId="49" applyNumberFormat="1" applyFont="1" applyFill="1" applyBorder="1" applyAlignment="1" quotePrefix="1">
      <alignment horizontal="center" vertical="center"/>
    </xf>
    <xf numFmtId="179" fontId="22" fillId="3" borderId="3" xfId="49" applyNumberFormat="1" applyFont="1" applyFill="1" applyBorder="1" applyAlignment="1" quotePrefix="1">
      <alignment horizontal="left" vertical="center"/>
    </xf>
    <xf numFmtId="43" fontId="5" fillId="3" borderId="1" xfId="8" applyNumberFormat="1" applyFont="1" applyFill="1" applyBorder="1" applyAlignment="1" quotePrefix="1">
      <alignment horizontal="center" vertical="center"/>
    </xf>
    <xf numFmtId="179" fontId="9" fillId="3" borderId="3" xfId="49" applyNumberFormat="1" applyFont="1" applyFill="1" applyBorder="1" applyAlignment="1" quotePrefix="1">
      <alignment horizontal="left" vertical="center"/>
    </xf>
    <xf numFmtId="179" fontId="9" fillId="3" borderId="1" xfId="49" applyNumberFormat="1" applyFont="1" applyFill="1" applyBorder="1" applyAlignment="1" quotePrefix="1">
      <alignment horizontal="left" vertical="center"/>
    </xf>
    <xf numFmtId="179" fontId="20" fillId="3" borderId="1" xfId="49" applyNumberFormat="1" applyFont="1" applyFill="1" applyBorder="1" applyAlignment="1" quotePrefix="1">
      <alignment horizontal="center" vertical="center"/>
    </xf>
    <xf numFmtId="179" fontId="24" fillId="3" borderId="1" xfId="49" applyNumberFormat="1" applyFont="1" applyFill="1" applyBorder="1" applyAlignment="1" quotePrefix="1">
      <alignment horizontal="center" vertical="center"/>
    </xf>
    <xf numFmtId="179" fontId="22" fillId="3" borderId="1" xfId="49" applyNumberFormat="1" applyFont="1" applyFill="1" applyBorder="1" applyAlignment="1" quotePrefix="1">
      <alignment horizontal="center" vertical="center"/>
    </xf>
    <xf numFmtId="179" fontId="22" fillId="3" borderId="1" xfId="49" applyNumberFormat="1" applyFont="1" applyFill="1" applyBorder="1" applyAlignment="1" quotePrefix="1">
      <alignment horizontal="left" vertical="center"/>
    </xf>
    <xf numFmtId="180" fontId="9" fillId="3" borderId="3" xfId="49" applyNumberFormat="1" applyFont="1" applyFill="1" applyBorder="1" applyAlignment="1" quotePrefix="1">
      <alignment horizontal="left" vertical="center"/>
    </xf>
    <xf numFmtId="179" fontId="22" fillId="3" borderId="3" xfId="49" applyNumberFormat="1" applyFont="1" applyFill="1" applyBorder="1" applyAlignment="1" quotePrefix="1">
      <alignment horizontal="center" vertical="center"/>
    </xf>
    <xf numFmtId="179" fontId="9" fillId="3" borderId="20" xfId="49" applyNumberFormat="1" applyFont="1" applyFill="1" applyBorder="1" applyAlignment="1" quotePrefix="1">
      <alignment horizontal="left" vertical="center"/>
    </xf>
    <xf numFmtId="179" fontId="9" fillId="3" borderId="21" xfId="49" applyNumberFormat="1"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0d__x000a_NA_x000d__x000a_ 2" xfId="49"/>
    <cellStyle name="0,0_x000d__x000a_NA_x000d__x000a__利润表" xfId="50"/>
    <cellStyle name="常规_4现金流量表" xfId="51"/>
    <cellStyle name="常规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pc\Desktop\&#28023;&#21475;&#19977;&#27743;&#20892;&#22330;\&#29289;&#19994;-&#35745;&#25552;&#22351;&#36134;&#20934;&#2279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023;&#21475;&#24066;&#19977;&#27743;&#20892;&#22330;\2021&#24180;&#19977;&#27743;&#20892;&#22330;&#12289;&#19977;&#27743;&#21457;&#25511;&#24180;&#25253;\2021&#24180;&#24180;&#24230;&#21457;&#25511;&#20844;&#21496;&#36130;&#21153;&#25253;&#34920;&#65288;&#27719;&#246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8023;&#21475;&#24066;&#19977;&#27743;&#20892;&#22330;\2021&#24180;&#19977;&#27743;&#20892;&#22330;&#12289;&#19977;&#27743;&#21457;&#25511;&#24180;&#25253;\2021&#24180;&#24180;&#24230;&#21457;&#25511;&#20844;&#21496;&#36130;&#2115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物业-应收账款2018"/>
      <sheetName val="物业-应收账款2019"/>
      <sheetName val="Sheet4"/>
    </sheetNames>
    <sheetDataSet>
      <sheetData sheetId="0">
        <row r="14">
          <cell r="H14">
            <v>155703.494</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利润表"/>
      <sheetName val="现金流量表"/>
      <sheetName val="所有者权益变动表"/>
      <sheetName val="管理费用（月）"/>
      <sheetName val="管理费用（季度）"/>
      <sheetName val="主管业务收支"/>
      <sheetName val="主要指标执行情况表"/>
    </sheetNames>
    <sheetDataSet>
      <sheetData sheetId="0">
        <row r="6">
          <cell r="C6">
            <v>51339531.38</v>
          </cell>
        </row>
        <row r="10">
          <cell r="G10">
            <v>35244</v>
          </cell>
        </row>
      </sheetData>
      <sheetData sheetId="1"/>
      <sheetData sheetId="2">
        <row r="5">
          <cell r="G5">
            <v>1900000</v>
          </cell>
        </row>
        <row r="6">
          <cell r="C6">
            <v>14358035.56</v>
          </cell>
        </row>
        <row r="7">
          <cell r="G7">
            <v>-4012672.2</v>
          </cell>
        </row>
        <row r="8">
          <cell r="C8">
            <v>7257660.49</v>
          </cell>
        </row>
        <row r="9">
          <cell r="C9">
            <v>21615696.05</v>
          </cell>
        </row>
        <row r="10">
          <cell r="C10">
            <v>1590887.59</v>
          </cell>
        </row>
        <row r="11">
          <cell r="C11">
            <v>13244556.34</v>
          </cell>
        </row>
        <row r="12">
          <cell r="C12">
            <v>1956091.01</v>
          </cell>
        </row>
        <row r="13">
          <cell r="C13">
            <v>7139708.69</v>
          </cell>
        </row>
        <row r="14">
          <cell r="C14">
            <v>23931243.63</v>
          </cell>
        </row>
        <row r="15">
          <cell r="C15">
            <v>-2315547.58</v>
          </cell>
        </row>
        <row r="17">
          <cell r="C17">
            <v>0</v>
          </cell>
        </row>
        <row r="22">
          <cell r="C22">
            <v>0</v>
          </cell>
        </row>
        <row r="23">
          <cell r="C23">
            <v>3597124.62</v>
          </cell>
        </row>
        <row r="24">
          <cell r="G24">
            <v>380051.32</v>
          </cell>
        </row>
        <row r="25">
          <cell r="G25">
            <v>-8511113.26</v>
          </cell>
        </row>
        <row r="26">
          <cell r="G26">
            <v>5014046.44</v>
          </cell>
        </row>
        <row r="27">
          <cell r="C27">
            <v>3597124.62</v>
          </cell>
        </row>
        <row r="28">
          <cell r="C28">
            <v>-3597124.62</v>
          </cell>
        </row>
        <row r="30">
          <cell r="C30">
            <v>2000000</v>
          </cell>
        </row>
        <row r="36">
          <cell r="C36">
            <v>100000</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资产负债表"/>
      <sheetName val="利润表"/>
      <sheetName val="现金流量表"/>
      <sheetName val="所有者权益变动表"/>
      <sheetName val="管理费用（月）"/>
      <sheetName val="管理费用（季度）"/>
      <sheetName val="主管业务收支"/>
      <sheetName val="主要指标执行情况表"/>
    </sheetNames>
    <sheetDataSet>
      <sheetData sheetId="0"/>
      <sheetData sheetId="1">
        <row r="11">
          <cell r="C11">
            <v>61261.81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87"/>
  <sheetViews>
    <sheetView view="pageBreakPreview" zoomScale="70" zoomScaleNormal="80" topLeftCell="A36" workbookViewId="0">
      <selection activeCell="H28" sqref="H28"/>
    </sheetView>
  </sheetViews>
  <sheetFormatPr defaultColWidth="8" defaultRowHeight="12.75"/>
  <cols>
    <col min="1" max="1" width="35" style="423" customWidth="1"/>
    <col min="2" max="2" width="4.875" style="285" customWidth="1"/>
    <col min="3" max="3" width="17.9083333333333" style="285" customWidth="1"/>
    <col min="4" max="4" width="17.6583333333333" style="285" customWidth="1"/>
    <col min="5" max="5" width="42.025" style="423" customWidth="1"/>
    <col min="6" max="6" width="5.775" style="285" customWidth="1"/>
    <col min="7" max="7" width="21.2916666666667" style="285" customWidth="1"/>
    <col min="8" max="8" width="19.6083333333333" style="285" customWidth="1"/>
    <col min="9" max="9" width="8" style="285"/>
    <col min="10" max="10" width="12.9833333333333" style="285"/>
    <col min="11" max="11" width="11.725" style="285"/>
    <col min="12" max="12" width="13.0916666666667" style="285"/>
    <col min="13" max="13" width="12.8" style="285"/>
    <col min="14" max="14" width="12.9833333333333" style="285"/>
    <col min="15" max="16384" width="8" style="285"/>
  </cols>
  <sheetData>
    <row r="1" ht="22.5" spans="1:8">
      <c r="A1" s="424" t="s">
        <v>0</v>
      </c>
      <c r="B1" s="424"/>
      <c r="C1" s="424"/>
      <c r="D1" s="424"/>
      <c r="E1" s="424"/>
      <c r="F1" s="424"/>
      <c r="G1" s="424"/>
      <c r="H1" s="424"/>
    </row>
    <row r="2" ht="15" spans="1:8">
      <c r="A2" s="425"/>
      <c r="B2" s="426"/>
      <c r="C2" s="406"/>
      <c r="D2" s="407"/>
      <c r="E2" s="425"/>
      <c r="F2" s="427"/>
      <c r="G2" s="427"/>
      <c r="H2" s="428"/>
    </row>
    <row r="3" ht="15" spans="1:8">
      <c r="A3" s="399" t="s">
        <v>1</v>
      </c>
      <c r="B3" s="399"/>
      <c r="C3" s="399"/>
      <c r="D3" s="429">
        <v>44561</v>
      </c>
      <c r="E3" s="429"/>
      <c r="F3" s="429"/>
      <c r="G3" s="429"/>
      <c r="H3" s="266" t="s">
        <v>2</v>
      </c>
    </row>
    <row r="4" ht="15" customHeight="1" spans="1:8">
      <c r="A4" s="430" t="s">
        <v>3</v>
      </c>
      <c r="B4" s="431" t="s">
        <v>4</v>
      </c>
      <c r="C4" s="431" t="s">
        <v>5</v>
      </c>
      <c r="D4" s="431" t="s">
        <v>6</v>
      </c>
      <c r="E4" s="430" t="s">
        <v>3</v>
      </c>
      <c r="F4" s="431" t="s">
        <v>4</v>
      </c>
      <c r="G4" s="431" t="s">
        <v>5</v>
      </c>
      <c r="H4" s="431" t="s">
        <v>6</v>
      </c>
    </row>
    <row r="5" ht="15" customHeight="1" spans="1:8">
      <c r="A5" s="276" t="s">
        <v>7</v>
      </c>
      <c r="B5" s="431" t="s">
        <v>8</v>
      </c>
      <c r="C5" s="431" t="s">
        <v>9</v>
      </c>
      <c r="D5" s="431" t="s">
        <v>9</v>
      </c>
      <c r="E5" s="276" t="s">
        <v>10</v>
      </c>
      <c r="F5" s="431" t="s">
        <v>11</v>
      </c>
      <c r="G5" s="431" t="s">
        <v>9</v>
      </c>
      <c r="H5" s="431" t="s">
        <v>9</v>
      </c>
    </row>
    <row r="6" ht="15" customHeight="1" spans="1:8">
      <c r="A6" s="432" t="s">
        <v>12</v>
      </c>
      <c r="B6" s="431" t="s">
        <v>13</v>
      </c>
      <c r="C6" s="313">
        <f>资产负债表合并过程2021!C4</f>
        <v>51339531.38</v>
      </c>
      <c r="D6" s="313">
        <f>资产负债表合并过程2021!C84</f>
        <v>55352203.58</v>
      </c>
      <c r="E6" s="432" t="s">
        <v>14</v>
      </c>
      <c r="F6" s="431" t="s">
        <v>15</v>
      </c>
      <c r="G6" s="313"/>
      <c r="H6" s="313"/>
    </row>
    <row r="7" ht="15" customHeight="1" spans="1:8">
      <c r="A7" s="432" t="s">
        <v>16</v>
      </c>
      <c r="B7" s="431" t="s">
        <v>17</v>
      </c>
      <c r="C7" s="313"/>
      <c r="D7" s="313"/>
      <c r="E7" s="432" t="s">
        <v>18</v>
      </c>
      <c r="F7" s="431" t="s">
        <v>19</v>
      </c>
      <c r="G7" s="313"/>
      <c r="H7" s="313"/>
    </row>
    <row r="8" ht="15" customHeight="1" spans="1:8">
      <c r="A8" s="432" t="s">
        <v>20</v>
      </c>
      <c r="B8" s="431" t="s">
        <v>21</v>
      </c>
      <c r="C8" s="313"/>
      <c r="D8" s="313"/>
      <c r="E8" s="432" t="s">
        <v>22</v>
      </c>
      <c r="F8" s="431" t="s">
        <v>23</v>
      </c>
      <c r="G8" s="313"/>
      <c r="H8" s="313"/>
    </row>
    <row r="9" ht="15" customHeight="1" spans="1:8">
      <c r="A9" s="432" t="s">
        <v>24</v>
      </c>
      <c r="B9" s="431" t="s">
        <v>25</v>
      </c>
      <c r="C9" s="313"/>
      <c r="D9" s="313">
        <f>资产负债表合并过程2021!C87</f>
        <v>0</v>
      </c>
      <c r="E9" s="432" t="s">
        <v>26</v>
      </c>
      <c r="F9" s="431" t="s">
        <v>27</v>
      </c>
      <c r="G9" s="313"/>
      <c r="H9" s="313"/>
    </row>
    <row r="10" ht="27" spans="1:8">
      <c r="A10" s="432" t="s">
        <v>28</v>
      </c>
      <c r="B10" s="431" t="s">
        <v>29</v>
      </c>
      <c r="C10" s="313"/>
      <c r="D10" s="313"/>
      <c r="E10" s="432" t="s">
        <v>30</v>
      </c>
      <c r="F10" s="431" t="s">
        <v>31</v>
      </c>
      <c r="G10" s="313"/>
      <c r="H10" s="313"/>
    </row>
    <row r="11" ht="15" customHeight="1" spans="1:8">
      <c r="A11" s="432" t="s">
        <v>32</v>
      </c>
      <c r="B11" s="431" t="s">
        <v>33</v>
      </c>
      <c r="C11" s="313"/>
      <c r="D11" s="313"/>
      <c r="E11" s="432" t="s">
        <v>34</v>
      </c>
      <c r="F11" s="431" t="s">
        <v>35</v>
      </c>
      <c r="G11" s="313"/>
      <c r="H11" s="313"/>
    </row>
    <row r="12" ht="15" customHeight="1" spans="1:8">
      <c r="A12" s="432" t="s">
        <v>36</v>
      </c>
      <c r="B12" s="431" t="s">
        <v>37</v>
      </c>
      <c r="C12" s="313"/>
      <c r="D12" s="313"/>
      <c r="E12" s="432" t="s">
        <v>38</v>
      </c>
      <c r="F12" s="431" t="s">
        <v>39</v>
      </c>
      <c r="G12" s="313"/>
      <c r="H12" s="313"/>
    </row>
    <row r="13" ht="15" customHeight="1" spans="1:13">
      <c r="A13" s="432" t="s">
        <v>40</v>
      </c>
      <c r="B13" s="431" t="s">
        <v>41</v>
      </c>
      <c r="C13" s="313">
        <f>资产负债表合并过程2021!C11</f>
        <v>8682821.35</v>
      </c>
      <c r="D13" s="313">
        <f>资产负债表合并过程2021!C91</f>
        <v>5560117.402</v>
      </c>
      <c r="E13" s="432" t="s">
        <v>42</v>
      </c>
      <c r="F13" s="431" t="s">
        <v>43</v>
      </c>
      <c r="G13" s="313">
        <f>资产负债表合并过程2021!K11</f>
        <v>400317.75</v>
      </c>
      <c r="H13" s="313">
        <f>资产负债表合并过程2021!K91</f>
        <v>717814.42</v>
      </c>
      <c r="L13" s="286"/>
      <c r="M13" s="286"/>
    </row>
    <row r="14" ht="15" customHeight="1" spans="1:8">
      <c r="A14" s="432" t="s">
        <v>44</v>
      </c>
      <c r="B14" s="431" t="s">
        <v>45</v>
      </c>
      <c r="C14" s="313"/>
      <c r="D14" s="313"/>
      <c r="E14" s="432" t="s">
        <v>46</v>
      </c>
      <c r="F14" s="431" t="s">
        <v>47</v>
      </c>
      <c r="G14" s="313">
        <f>[2]资产负债表!$G$10</f>
        <v>35244</v>
      </c>
      <c r="H14" s="313">
        <f>资产负债表合并过程2021!K92</f>
        <v>6638</v>
      </c>
    </row>
    <row r="15" ht="15" customHeight="1" spans="1:8">
      <c r="A15" s="432" t="s">
        <v>48</v>
      </c>
      <c r="B15" s="431" t="s">
        <v>49</v>
      </c>
      <c r="C15" s="313">
        <f>资产负债表合并过程2021!C13</f>
        <v>48008.05</v>
      </c>
      <c r="D15" s="313">
        <f>资产负债表合并过程2021!C93</f>
        <v>23683.7</v>
      </c>
      <c r="E15" s="432" t="s">
        <v>50</v>
      </c>
      <c r="F15" s="431" t="s">
        <v>51</v>
      </c>
      <c r="G15" s="313"/>
      <c r="H15" s="313"/>
    </row>
    <row r="16" ht="15" customHeight="1" spans="1:8">
      <c r="A16" s="432" t="s">
        <v>52</v>
      </c>
      <c r="B16" s="431" t="s">
        <v>53</v>
      </c>
      <c r="C16" s="313"/>
      <c r="D16" s="313"/>
      <c r="E16" s="432" t="s">
        <v>54</v>
      </c>
      <c r="F16" s="431" t="s">
        <v>55</v>
      </c>
      <c r="G16" s="313"/>
      <c r="H16" s="313"/>
    </row>
    <row r="17" ht="15" customHeight="1" spans="1:8">
      <c r="A17" s="432" t="s">
        <v>56</v>
      </c>
      <c r="B17" s="431" t="s">
        <v>57</v>
      </c>
      <c r="C17" s="313"/>
      <c r="D17" s="313"/>
      <c r="E17" s="432" t="s">
        <v>58</v>
      </c>
      <c r="F17" s="431" t="s">
        <v>59</v>
      </c>
      <c r="G17" s="313"/>
      <c r="H17" s="313"/>
    </row>
    <row r="18" ht="15" customHeight="1" spans="1:8">
      <c r="A18" s="432" t="s">
        <v>60</v>
      </c>
      <c r="B18" s="431" t="s">
        <v>61</v>
      </c>
      <c r="C18" s="313"/>
      <c r="D18" s="313"/>
      <c r="E18" s="432" t="s">
        <v>62</v>
      </c>
      <c r="F18" s="431" t="s">
        <v>63</v>
      </c>
      <c r="G18" s="313"/>
      <c r="H18" s="313"/>
    </row>
    <row r="19" ht="15" customHeight="1" spans="1:8">
      <c r="A19" s="432" t="s">
        <v>64</v>
      </c>
      <c r="B19" s="431" t="s">
        <v>65</v>
      </c>
      <c r="C19" s="313">
        <f>资产负债表合并过程2021!C17</f>
        <v>1407974.01</v>
      </c>
      <c r="D19" s="313">
        <f>资产负债表合并过程2021!C97</f>
        <v>25690.39</v>
      </c>
      <c r="E19" s="432" t="s">
        <v>66</v>
      </c>
      <c r="F19" s="431" t="s">
        <v>67</v>
      </c>
      <c r="G19" s="313"/>
      <c r="H19" s="313"/>
    </row>
    <row r="20" ht="15" customHeight="1" spans="1:8">
      <c r="A20" s="432" t="s">
        <v>68</v>
      </c>
      <c r="B20" s="431" t="s">
        <v>69</v>
      </c>
      <c r="C20" s="313"/>
      <c r="D20" s="313"/>
      <c r="E20" s="432" t="s">
        <v>70</v>
      </c>
      <c r="F20" s="431" t="s">
        <v>71</v>
      </c>
      <c r="G20" s="313">
        <v>3616503.47</v>
      </c>
      <c r="H20" s="313">
        <f>资产负债表合并过程2021!K98</f>
        <v>3381709.36</v>
      </c>
    </row>
    <row r="21" ht="15" customHeight="1" spans="1:8">
      <c r="A21" s="432" t="s">
        <v>72</v>
      </c>
      <c r="B21" s="431" t="s">
        <v>73</v>
      </c>
      <c r="C21" s="313"/>
      <c r="D21" s="313"/>
      <c r="E21" s="432" t="s">
        <v>74</v>
      </c>
      <c r="F21" s="431" t="s">
        <v>75</v>
      </c>
      <c r="G21" s="313"/>
      <c r="H21" s="313"/>
    </row>
    <row r="22" ht="15" customHeight="1" spans="1:8">
      <c r="A22" s="432" t="s">
        <v>76</v>
      </c>
      <c r="B22" s="431" t="s">
        <v>77</v>
      </c>
      <c r="C22" s="313">
        <f>资产负债表合并过程2021!C20</f>
        <v>291836.73</v>
      </c>
      <c r="D22" s="313">
        <f>资产负债表合并过程2021!C100</f>
        <v>685812.84</v>
      </c>
      <c r="E22" s="432" t="s">
        <v>78</v>
      </c>
      <c r="F22" s="431" t="s">
        <v>79</v>
      </c>
      <c r="G22" s="313"/>
      <c r="H22" s="313"/>
    </row>
    <row r="23" ht="15" customHeight="1" spans="1:8">
      <c r="A23" s="432" t="s">
        <v>80</v>
      </c>
      <c r="B23" s="431" t="s">
        <v>81</v>
      </c>
      <c r="C23" s="313"/>
      <c r="D23" s="313"/>
      <c r="E23" s="432" t="s">
        <v>82</v>
      </c>
      <c r="F23" s="431" t="s">
        <v>83</v>
      </c>
      <c r="G23" s="313"/>
      <c r="H23" s="313"/>
    </row>
    <row r="24" ht="15" customHeight="1" spans="1:8">
      <c r="A24" s="432" t="s">
        <v>84</v>
      </c>
      <c r="B24" s="431" t="s">
        <v>85</v>
      </c>
      <c r="C24" s="313"/>
      <c r="D24" s="313"/>
      <c r="E24" s="432" t="s">
        <v>86</v>
      </c>
      <c r="F24" s="431" t="s">
        <v>87</v>
      </c>
      <c r="G24" s="313">
        <f>资产负债表合并过程2021!K22</f>
        <v>528392.48</v>
      </c>
      <c r="H24" s="313">
        <f>资产负债表合并过程2021!K102</f>
        <v>728903.62</v>
      </c>
    </row>
    <row r="25" ht="15" customHeight="1" spans="1:8">
      <c r="A25" s="432" t="s">
        <v>88</v>
      </c>
      <c r="B25" s="431" t="s">
        <v>89</v>
      </c>
      <c r="C25" s="313"/>
      <c r="D25" s="313"/>
      <c r="E25" s="432" t="s">
        <v>90</v>
      </c>
      <c r="F25" s="431" t="s">
        <v>91</v>
      </c>
      <c r="G25" s="313"/>
      <c r="H25" s="313"/>
    </row>
    <row r="26" ht="15" customHeight="1" spans="1:8">
      <c r="A26" s="432" t="s">
        <v>92</v>
      </c>
      <c r="B26" s="431" t="s">
        <v>93</v>
      </c>
      <c r="C26" s="313"/>
      <c r="D26" s="313"/>
      <c r="E26" s="432" t="s">
        <v>94</v>
      </c>
      <c r="F26" s="431" t="s">
        <v>95</v>
      </c>
      <c r="G26" s="313">
        <f>资产负债表合并过程2021!K24</f>
        <v>294409.1</v>
      </c>
      <c r="H26" s="313">
        <f>资产负债表合并过程2021!K104</f>
        <v>671438.75</v>
      </c>
    </row>
    <row r="27" ht="15" customHeight="1" spans="1:8">
      <c r="A27" s="432" t="s">
        <v>96</v>
      </c>
      <c r="B27" s="431" t="s">
        <v>97</v>
      </c>
      <c r="C27" s="313"/>
      <c r="D27" s="313"/>
      <c r="E27" s="432" t="s">
        <v>98</v>
      </c>
      <c r="F27" s="431" t="s">
        <v>99</v>
      </c>
      <c r="G27" s="313"/>
      <c r="H27" s="313">
        <v>100000</v>
      </c>
    </row>
    <row r="28" ht="15" customHeight="1" spans="1:8">
      <c r="A28" s="432" t="s">
        <v>100</v>
      </c>
      <c r="B28" s="431" t="s">
        <v>101</v>
      </c>
      <c r="C28" s="313"/>
      <c r="D28" s="313"/>
      <c r="E28" s="432" t="s">
        <v>102</v>
      </c>
      <c r="F28" s="431" t="s">
        <v>103</v>
      </c>
      <c r="G28" s="313"/>
      <c r="H28" s="313"/>
    </row>
    <row r="29" ht="15" customHeight="1" spans="1:8">
      <c r="A29" s="433" t="s">
        <v>104</v>
      </c>
      <c r="B29" s="431" t="s">
        <v>105</v>
      </c>
      <c r="C29" s="313">
        <f>C6+C9+C13+C15+C19+C22</f>
        <v>61770171.52</v>
      </c>
      <c r="D29" s="313">
        <f>D6+D13+D15+D19+D22+D9</f>
        <v>61647507.912</v>
      </c>
      <c r="E29" s="432" t="s">
        <v>106</v>
      </c>
      <c r="F29" s="431" t="s">
        <v>107</v>
      </c>
      <c r="G29" s="313"/>
      <c r="H29" s="313"/>
    </row>
    <row r="30" ht="15" customHeight="1" spans="1:8">
      <c r="A30" s="276" t="s">
        <v>108</v>
      </c>
      <c r="B30" s="431" t="s">
        <v>109</v>
      </c>
      <c r="C30" s="431"/>
      <c r="D30" s="431"/>
      <c r="E30" s="432" t="s">
        <v>110</v>
      </c>
      <c r="F30" s="431" t="s">
        <v>111</v>
      </c>
      <c r="G30" s="313"/>
      <c r="H30" s="313"/>
    </row>
    <row r="31" ht="15" customHeight="1" spans="1:8">
      <c r="A31" s="432" t="s">
        <v>112</v>
      </c>
      <c r="B31" s="431" t="s">
        <v>113</v>
      </c>
      <c r="C31" s="313"/>
      <c r="D31" s="313"/>
      <c r="E31" s="432" t="s">
        <v>114</v>
      </c>
      <c r="F31" s="431" t="s">
        <v>115</v>
      </c>
      <c r="G31" s="313"/>
      <c r="H31" s="313"/>
    </row>
    <row r="32" ht="15" customHeight="1" spans="1:8">
      <c r="A32" s="432" t="s">
        <v>116</v>
      </c>
      <c r="B32" s="431" t="s">
        <v>117</v>
      </c>
      <c r="C32" s="313"/>
      <c r="D32" s="313"/>
      <c r="E32" s="432" t="s">
        <v>118</v>
      </c>
      <c r="F32" s="431" t="s">
        <v>119</v>
      </c>
      <c r="G32" s="313">
        <f>资产负债表合并过程2021!K30</f>
        <v>0</v>
      </c>
      <c r="H32" s="313"/>
    </row>
    <row r="33" ht="15" customHeight="1" spans="1:8">
      <c r="A33" s="432" t="s">
        <v>120</v>
      </c>
      <c r="B33" s="431" t="s">
        <v>121</v>
      </c>
      <c r="C33" s="313"/>
      <c r="D33" s="313"/>
      <c r="E33" s="433" t="s">
        <v>122</v>
      </c>
      <c r="F33" s="431" t="s">
        <v>123</v>
      </c>
      <c r="G33" s="313">
        <f>G26+G24+G20+G14+G13+G32</f>
        <v>4874866.8</v>
      </c>
      <c r="H33" s="313">
        <f>H26+H24+H20+H14+H13</f>
        <v>5506504.15</v>
      </c>
    </row>
    <row r="34" ht="15" customHeight="1" spans="1:8">
      <c r="A34" s="432" t="s">
        <v>124</v>
      </c>
      <c r="B34" s="431" t="s">
        <v>125</v>
      </c>
      <c r="C34" s="313"/>
      <c r="D34" s="313"/>
      <c r="E34" s="276" t="s">
        <v>126</v>
      </c>
      <c r="F34" s="431" t="s">
        <v>127</v>
      </c>
      <c r="G34" s="431"/>
      <c r="H34" s="431"/>
    </row>
    <row r="35" ht="15" customHeight="1" spans="1:8">
      <c r="A35" s="432" t="s">
        <v>128</v>
      </c>
      <c r="B35" s="431" t="s">
        <v>129</v>
      </c>
      <c r="C35" s="313"/>
      <c r="D35" s="313"/>
      <c r="E35" s="432" t="s">
        <v>130</v>
      </c>
      <c r="F35" s="431" t="s">
        <v>131</v>
      </c>
      <c r="G35" s="313"/>
      <c r="H35" s="313"/>
    </row>
    <row r="36" ht="15" customHeight="1" spans="1:8">
      <c r="A36" s="432" t="s">
        <v>132</v>
      </c>
      <c r="B36" s="431" t="s">
        <v>133</v>
      </c>
      <c r="C36" s="313"/>
      <c r="D36" s="313"/>
      <c r="E36" s="432" t="s">
        <v>134</v>
      </c>
      <c r="F36" s="431" t="s">
        <v>135</v>
      </c>
      <c r="G36" s="313"/>
      <c r="H36" s="313"/>
    </row>
    <row r="37" ht="15" customHeight="1" spans="1:8">
      <c r="A37" s="432" t="s">
        <v>136</v>
      </c>
      <c r="B37" s="431" t="s">
        <v>137</v>
      </c>
      <c r="C37" s="313">
        <f>资产负债表合并过程2021!C35</f>
        <v>0</v>
      </c>
      <c r="D37" s="313">
        <f>资产负债表合并过程2021!C115</f>
        <v>0</v>
      </c>
      <c r="E37" s="432" t="s">
        <v>138</v>
      </c>
      <c r="F37" s="431" t="s">
        <v>139</v>
      </c>
      <c r="G37" s="313"/>
      <c r="H37" s="313"/>
    </row>
    <row r="38" ht="15" customHeight="1" spans="1:8">
      <c r="A38" s="432" t="s">
        <v>140</v>
      </c>
      <c r="B38" s="431" t="s">
        <v>141</v>
      </c>
      <c r="C38" s="313"/>
      <c r="D38" s="313"/>
      <c r="E38" s="432" t="s">
        <v>142</v>
      </c>
      <c r="F38" s="431" t="s">
        <v>143</v>
      </c>
      <c r="G38" s="313"/>
      <c r="H38" s="313"/>
    </row>
    <row r="39" ht="15" customHeight="1" spans="1:8">
      <c r="A39" s="432" t="s">
        <v>144</v>
      </c>
      <c r="B39" s="431" t="s">
        <v>145</v>
      </c>
      <c r="C39" s="313"/>
      <c r="D39" s="313"/>
      <c r="E39" s="432" t="s">
        <v>146</v>
      </c>
      <c r="F39" s="431" t="s">
        <v>147</v>
      </c>
      <c r="G39" s="313"/>
      <c r="H39" s="313"/>
    </row>
    <row r="40" ht="15" customHeight="1" spans="1:8">
      <c r="A40" s="432" t="s">
        <v>148</v>
      </c>
      <c r="B40" s="431" t="s">
        <v>149</v>
      </c>
      <c r="C40" s="313"/>
      <c r="D40" s="313"/>
      <c r="E40" s="432" t="s">
        <v>150</v>
      </c>
      <c r="F40" s="431" t="s">
        <v>151</v>
      </c>
      <c r="G40" s="313"/>
      <c r="H40" s="313"/>
    </row>
    <row r="41" ht="15" customHeight="1" spans="1:8">
      <c r="A41" s="432" t="s">
        <v>152</v>
      </c>
      <c r="B41" s="431" t="s">
        <v>153</v>
      </c>
      <c r="C41" s="313">
        <f>资产负债表合并过程2021!C39</f>
        <v>906674.77</v>
      </c>
      <c r="D41" s="313">
        <f>资产负债表合并过程2021!C119</f>
        <v>960469.54</v>
      </c>
      <c r="E41" s="432" t="s">
        <v>154</v>
      </c>
      <c r="F41" s="431" t="s">
        <v>155</v>
      </c>
      <c r="G41" s="313"/>
      <c r="H41" s="313"/>
    </row>
    <row r="42" ht="15" customHeight="1" spans="1:8">
      <c r="A42" s="432" t="s">
        <v>156</v>
      </c>
      <c r="B42" s="431" t="s">
        <v>157</v>
      </c>
      <c r="C42" s="313">
        <f>资产负债表合并过程2021!C40</f>
        <v>1927848.71</v>
      </c>
      <c r="D42" s="313">
        <f>资产负债表合并过程2021!C120</f>
        <v>1656317.43</v>
      </c>
      <c r="E42" s="432" t="s">
        <v>158</v>
      </c>
      <c r="F42" s="431" t="s">
        <v>159</v>
      </c>
      <c r="G42" s="313">
        <f>资产负债表合并过程2021!K40</f>
        <v>846318.02</v>
      </c>
      <c r="H42" s="313">
        <v>846318.02</v>
      </c>
    </row>
    <row r="43" ht="15" customHeight="1" spans="1:8">
      <c r="A43" s="432" t="s">
        <v>160</v>
      </c>
      <c r="B43" s="431" t="s">
        <v>161</v>
      </c>
      <c r="C43" s="313">
        <f>资产负债表合并过程2021!C41</f>
        <v>1021173.94</v>
      </c>
      <c r="D43" s="313">
        <f>资产负债表合并过程2021!C121</f>
        <v>695847.89</v>
      </c>
      <c r="E43" s="432" t="s">
        <v>162</v>
      </c>
      <c r="F43" s="431" t="s">
        <v>163</v>
      </c>
      <c r="G43" s="313"/>
      <c r="H43" s="313"/>
    </row>
    <row r="44" ht="15" customHeight="1" spans="1:8">
      <c r="A44" s="432" t="s">
        <v>164</v>
      </c>
      <c r="B44" s="431" t="s">
        <v>165</v>
      </c>
      <c r="C44" s="313"/>
      <c r="D44" s="313"/>
      <c r="E44" s="432" t="s">
        <v>166</v>
      </c>
      <c r="F44" s="431" t="s">
        <v>167</v>
      </c>
      <c r="G44" s="313">
        <f>资产负债表合并过程2021!K42</f>
        <v>4442078.24</v>
      </c>
      <c r="H44" s="313">
        <f>资产负债表合并过程2021!K122</f>
        <v>2876475.79</v>
      </c>
    </row>
    <row r="45" ht="15" customHeight="1" spans="1:8">
      <c r="A45" s="432" t="s">
        <v>168</v>
      </c>
      <c r="B45" s="431" t="s">
        <v>169</v>
      </c>
      <c r="C45" s="313">
        <f>资产负债表合并过程2021!C43</f>
        <v>3361130.98</v>
      </c>
      <c r="D45" s="313">
        <f>资产负债表合并过程2021!C123</f>
        <v>155266</v>
      </c>
      <c r="E45" s="432" t="s">
        <v>170</v>
      </c>
      <c r="F45" s="431" t="s">
        <v>171</v>
      </c>
      <c r="G45" s="313"/>
      <c r="H45" s="313"/>
    </row>
    <row r="46" ht="15" customHeight="1" spans="1:8">
      <c r="A46" s="432" t="s">
        <v>172</v>
      </c>
      <c r="B46" s="431" t="s">
        <v>173</v>
      </c>
      <c r="C46" s="313">
        <f>资产负债表合并过程2021!C44</f>
        <v>201894.43</v>
      </c>
      <c r="D46" s="313">
        <f>资产负债表合并过程2021!C124</f>
        <v>107338.63</v>
      </c>
      <c r="E46" s="432" t="s">
        <v>174</v>
      </c>
      <c r="F46" s="431" t="s">
        <v>175</v>
      </c>
      <c r="G46" s="313">
        <f>资产负债表合并过程2021!K44</f>
        <v>0</v>
      </c>
      <c r="H46" s="313">
        <f>资产负债表合并过程2021!M124</f>
        <v>0</v>
      </c>
    </row>
    <row r="47" ht="15" customHeight="1" spans="1:8">
      <c r="A47" s="432" t="s">
        <v>176</v>
      </c>
      <c r="B47" s="431" t="s">
        <v>177</v>
      </c>
      <c r="C47" s="313"/>
      <c r="D47" s="313"/>
      <c r="E47" s="432" t="s">
        <v>178</v>
      </c>
      <c r="F47" s="431" t="s">
        <v>179</v>
      </c>
      <c r="G47" s="313"/>
      <c r="H47" s="313"/>
    </row>
    <row r="48" ht="15" customHeight="1" spans="1:8">
      <c r="A48" s="432" t="s">
        <v>180</v>
      </c>
      <c r="B48" s="431" t="s">
        <v>181</v>
      </c>
      <c r="C48" s="313"/>
      <c r="D48" s="313"/>
      <c r="E48" s="433" t="s">
        <v>182</v>
      </c>
      <c r="F48" s="431" t="s">
        <v>183</v>
      </c>
      <c r="G48" s="313">
        <f>G42+G44</f>
        <v>5288396.26</v>
      </c>
      <c r="H48" s="313">
        <f>H42+H44</f>
        <v>3722793.81</v>
      </c>
    </row>
    <row r="49" ht="15" customHeight="1" spans="1:8">
      <c r="A49" s="432" t="s">
        <v>184</v>
      </c>
      <c r="B49" s="431" t="s">
        <v>185</v>
      </c>
      <c r="C49" s="313">
        <f>资产负债表合并过程2021!C47</f>
        <v>971166487.2</v>
      </c>
      <c r="D49" s="313">
        <f>资产负债表合并过程2021!C127</f>
        <v>9779.08</v>
      </c>
      <c r="E49" s="433" t="s">
        <v>186</v>
      </c>
      <c r="F49" s="431" t="s">
        <v>187</v>
      </c>
      <c r="G49" s="313">
        <f>G48+G33</f>
        <v>10163263.06</v>
      </c>
      <c r="H49" s="313">
        <f>H48+H33</f>
        <v>9229297.96</v>
      </c>
    </row>
    <row r="50" ht="15" customHeight="1" spans="1:8">
      <c r="A50" s="432" t="s">
        <v>188</v>
      </c>
      <c r="B50" s="431" t="s">
        <v>189</v>
      </c>
      <c r="C50" s="313"/>
      <c r="D50" s="313"/>
      <c r="E50" s="276" t="s">
        <v>190</v>
      </c>
      <c r="F50" s="431" t="s">
        <v>191</v>
      </c>
      <c r="G50" s="431"/>
      <c r="H50" s="431"/>
    </row>
    <row r="51" ht="15" customHeight="1" spans="1:8">
      <c r="A51" s="432" t="s">
        <v>192</v>
      </c>
      <c r="B51" s="431" t="s">
        <v>193</v>
      </c>
      <c r="C51" s="313"/>
      <c r="D51" s="313"/>
      <c r="E51" s="432" t="s">
        <v>194</v>
      </c>
      <c r="F51" s="431" t="s">
        <v>195</v>
      </c>
      <c r="G51" s="313">
        <f>资产负债表合并过程2021!K49</f>
        <v>50000000</v>
      </c>
      <c r="H51" s="313">
        <f>资产负债表合并过程2021!K129</f>
        <v>50000000</v>
      </c>
    </row>
    <row r="52" ht="15" customHeight="1" spans="1:8">
      <c r="A52" s="432" t="s">
        <v>196</v>
      </c>
      <c r="B52" s="431" t="s">
        <v>197</v>
      </c>
      <c r="C52" s="313">
        <f>资产负债表合并过程2021!C50</f>
        <v>676857.32</v>
      </c>
      <c r="D52" s="313">
        <f>资产负债表合并过程2021!C130</f>
        <v>605581.32</v>
      </c>
      <c r="E52" s="432" t="s">
        <v>198</v>
      </c>
      <c r="F52" s="431" t="s">
        <v>199</v>
      </c>
      <c r="G52" s="313">
        <f>G51</f>
        <v>50000000</v>
      </c>
      <c r="H52" s="313">
        <v>50000000</v>
      </c>
    </row>
    <row r="53" ht="15" customHeight="1" spans="1:8">
      <c r="A53" s="432" t="s">
        <v>200</v>
      </c>
      <c r="B53" s="431" t="s">
        <v>201</v>
      </c>
      <c r="C53" s="313"/>
      <c r="D53" s="313"/>
      <c r="E53" s="432" t="s">
        <v>202</v>
      </c>
      <c r="F53" s="431" t="s">
        <v>203</v>
      </c>
      <c r="G53" s="313"/>
      <c r="H53" s="313"/>
    </row>
    <row r="54" ht="15" customHeight="1" spans="1:8">
      <c r="A54" s="432" t="s">
        <v>204</v>
      </c>
      <c r="B54" s="431" t="s">
        <v>205</v>
      </c>
      <c r="C54" s="313"/>
      <c r="D54" s="313"/>
      <c r="E54" s="432" t="s">
        <v>206</v>
      </c>
      <c r="F54" s="431" t="s">
        <v>207</v>
      </c>
      <c r="G54" s="313"/>
      <c r="H54" s="313"/>
    </row>
    <row r="55" ht="15" customHeight="1" spans="1:8">
      <c r="A55" s="432" t="s">
        <v>208</v>
      </c>
      <c r="B55" s="431" t="s">
        <v>209</v>
      </c>
      <c r="C55" s="313"/>
      <c r="D55" s="313"/>
      <c r="E55" s="432" t="s">
        <v>210</v>
      </c>
      <c r="F55" s="431" t="s">
        <v>211</v>
      </c>
      <c r="G55" s="313"/>
      <c r="H55" s="313"/>
    </row>
    <row r="56" ht="15" customHeight="1" spans="1:8">
      <c r="A56" s="433" t="s">
        <v>212</v>
      </c>
      <c r="B56" s="431" t="s">
        <v>213</v>
      </c>
      <c r="C56" s="313">
        <f>C37+C41+C45+C46+C49+C52</f>
        <v>976313044.7</v>
      </c>
      <c r="D56" s="313">
        <f>D41+D45+D49+D52+D46</f>
        <v>1838434.57</v>
      </c>
      <c r="E56" s="432" t="s">
        <v>214</v>
      </c>
      <c r="F56" s="431" t="s">
        <v>215</v>
      </c>
      <c r="G56" s="313"/>
      <c r="H56" s="313"/>
    </row>
    <row r="57" ht="15" customHeight="1" spans="1:8">
      <c r="A57" s="432"/>
      <c r="B57" s="431" t="s">
        <v>216</v>
      </c>
      <c r="C57" s="434"/>
      <c r="D57" s="434"/>
      <c r="E57" s="432" t="s">
        <v>217</v>
      </c>
      <c r="F57" s="431" t="s">
        <v>218</v>
      </c>
      <c r="G57" s="313"/>
      <c r="H57" s="313"/>
    </row>
    <row r="58" ht="15" customHeight="1" spans="1:8">
      <c r="A58" s="432"/>
      <c r="B58" s="431" t="s">
        <v>219</v>
      </c>
      <c r="C58" s="434"/>
      <c r="D58" s="434"/>
      <c r="E58" s="432" t="s">
        <v>220</v>
      </c>
      <c r="F58" s="431" t="s">
        <v>221</v>
      </c>
      <c r="G58" s="313">
        <f>G51</f>
        <v>50000000</v>
      </c>
      <c r="H58" s="313">
        <f>资产负债表合并过程2021!K136</f>
        <v>0</v>
      </c>
    </row>
    <row r="59" ht="15" customHeight="1" spans="1:8">
      <c r="A59" s="432"/>
      <c r="B59" s="431" t="s">
        <v>222</v>
      </c>
      <c r="C59" s="434"/>
      <c r="D59" s="434"/>
      <c r="E59" s="432" t="s">
        <v>223</v>
      </c>
      <c r="F59" s="431" t="s">
        <v>224</v>
      </c>
      <c r="G59" s="313"/>
      <c r="H59" s="313"/>
    </row>
    <row r="60" ht="15" customHeight="1" spans="1:8">
      <c r="A60" s="432"/>
      <c r="B60" s="431" t="s">
        <v>225</v>
      </c>
      <c r="C60" s="434"/>
      <c r="D60" s="434"/>
      <c r="E60" s="432" t="s">
        <v>142</v>
      </c>
      <c r="F60" s="431" t="s">
        <v>226</v>
      </c>
      <c r="G60" s="313"/>
      <c r="H60" s="313"/>
    </row>
    <row r="61" ht="15" customHeight="1" spans="1:8">
      <c r="A61" s="432"/>
      <c r="B61" s="431" t="s">
        <v>227</v>
      </c>
      <c r="C61" s="434"/>
      <c r="D61" s="434"/>
      <c r="E61" s="432" t="s">
        <v>146</v>
      </c>
      <c r="F61" s="431" t="s">
        <v>228</v>
      </c>
      <c r="G61" s="313"/>
      <c r="H61" s="313"/>
    </row>
    <row r="62" ht="15" customHeight="1" spans="1:8">
      <c r="A62" s="432"/>
      <c r="B62" s="431" t="s">
        <v>229</v>
      </c>
      <c r="C62" s="434"/>
      <c r="D62" s="434"/>
      <c r="E62" s="432" t="s">
        <v>230</v>
      </c>
      <c r="F62" s="431" t="s">
        <v>231</v>
      </c>
      <c r="G62" s="313">
        <f>资产负债表合并过程2021!K60</f>
        <v>974465317.06</v>
      </c>
      <c r="H62" s="313">
        <f>资产负债表合并过程2021!K140</f>
        <v>1307600</v>
      </c>
    </row>
    <row r="63" ht="15" customHeight="1" spans="1:8">
      <c r="A63" s="432"/>
      <c r="B63" s="431" t="s">
        <v>232</v>
      </c>
      <c r="C63" s="434"/>
      <c r="D63" s="434"/>
      <c r="E63" s="432" t="s">
        <v>233</v>
      </c>
      <c r="F63" s="431" t="s">
        <v>234</v>
      </c>
      <c r="G63" s="313"/>
      <c r="H63" s="313"/>
    </row>
    <row r="64" ht="15" customHeight="1" spans="1:8">
      <c r="A64" s="432"/>
      <c r="B64" s="431" t="s">
        <v>235</v>
      </c>
      <c r="C64" s="434"/>
      <c r="D64" s="434"/>
      <c r="E64" s="432" t="s">
        <v>236</v>
      </c>
      <c r="F64" s="431" t="s">
        <v>237</v>
      </c>
      <c r="G64" s="313"/>
      <c r="H64" s="313"/>
    </row>
    <row r="65" ht="15" customHeight="1" spans="1:8">
      <c r="A65" s="432"/>
      <c r="B65" s="431" t="s">
        <v>238</v>
      </c>
      <c r="C65" s="434"/>
      <c r="D65" s="434"/>
      <c r="E65" s="432" t="s">
        <v>239</v>
      </c>
      <c r="F65" s="431" t="s">
        <v>240</v>
      </c>
      <c r="G65" s="313"/>
      <c r="H65" s="313"/>
    </row>
    <row r="66" ht="15" customHeight="1" spans="1:8">
      <c r="A66" s="432"/>
      <c r="B66" s="431" t="s">
        <v>241</v>
      </c>
      <c r="C66" s="434"/>
      <c r="D66" s="434"/>
      <c r="E66" s="432" t="s">
        <v>242</v>
      </c>
      <c r="F66" s="431" t="s">
        <v>243</v>
      </c>
      <c r="G66" s="313"/>
      <c r="H66" s="313"/>
    </row>
    <row r="67" ht="15" customHeight="1" spans="1:8">
      <c r="A67" s="432"/>
      <c r="B67" s="431" t="s">
        <v>244</v>
      </c>
      <c r="C67" s="434"/>
      <c r="D67" s="434"/>
      <c r="E67" s="432" t="s">
        <v>245</v>
      </c>
      <c r="F67" s="431" t="s">
        <v>246</v>
      </c>
      <c r="G67" s="313"/>
      <c r="H67" s="313"/>
    </row>
    <row r="68" ht="15" customHeight="1" spans="1:8">
      <c r="A68" s="432"/>
      <c r="B68" s="431" t="s">
        <v>247</v>
      </c>
      <c r="C68" s="434"/>
      <c r="D68" s="434"/>
      <c r="E68" s="432" t="s">
        <v>248</v>
      </c>
      <c r="F68" s="431" t="s">
        <v>249</v>
      </c>
      <c r="G68" s="313"/>
      <c r="H68" s="313"/>
    </row>
    <row r="69" ht="15" customHeight="1" spans="1:8">
      <c r="A69" s="432"/>
      <c r="B69" s="431" t="s">
        <v>250</v>
      </c>
      <c r="C69" s="434"/>
      <c r="D69" s="434"/>
      <c r="E69" s="432" t="s">
        <v>251</v>
      </c>
      <c r="F69" s="431" t="s">
        <v>252</v>
      </c>
      <c r="G69" s="313"/>
      <c r="H69" s="313"/>
    </row>
    <row r="70" ht="15" customHeight="1" spans="1:8">
      <c r="A70" s="432"/>
      <c r="B70" s="431" t="s">
        <v>253</v>
      </c>
      <c r="C70" s="434"/>
      <c r="D70" s="434"/>
      <c r="E70" s="432" t="s">
        <v>254</v>
      </c>
      <c r="F70" s="431" t="s">
        <v>255</v>
      </c>
      <c r="G70" s="313"/>
      <c r="H70" s="313"/>
    </row>
    <row r="71" ht="15" customHeight="1" spans="1:8">
      <c r="A71" s="432"/>
      <c r="B71" s="431" t="s">
        <v>256</v>
      </c>
      <c r="C71" s="434"/>
      <c r="D71" s="434"/>
      <c r="E71" s="432" t="s">
        <v>257</v>
      </c>
      <c r="F71" s="431" t="s">
        <v>258</v>
      </c>
      <c r="G71" s="313"/>
      <c r="H71" s="313"/>
    </row>
    <row r="72" ht="15" customHeight="1" spans="1:8">
      <c r="A72" s="432"/>
      <c r="B72" s="431" t="s">
        <v>259</v>
      </c>
      <c r="C72" s="434"/>
      <c r="D72" s="434"/>
      <c r="E72" s="432" t="s">
        <v>260</v>
      </c>
      <c r="F72" s="431" t="s">
        <v>261</v>
      </c>
      <c r="G72" s="313"/>
      <c r="H72" s="313"/>
    </row>
    <row r="73" ht="15" customHeight="1" spans="1:8">
      <c r="A73" s="432"/>
      <c r="B73" s="431" t="s">
        <v>262</v>
      </c>
      <c r="C73" s="434"/>
      <c r="D73" s="434"/>
      <c r="E73" s="432" t="s">
        <v>263</v>
      </c>
      <c r="F73" s="431" t="s">
        <v>264</v>
      </c>
      <c r="G73" s="313"/>
      <c r="H73" s="313"/>
    </row>
    <row r="74" ht="15" customHeight="1" spans="1:11">
      <c r="A74" s="432"/>
      <c r="B74" s="431" t="s">
        <v>265</v>
      </c>
      <c r="C74" s="434"/>
      <c r="D74" s="434"/>
      <c r="E74" s="432" t="s">
        <v>266</v>
      </c>
      <c r="F74" s="431" t="s">
        <v>267</v>
      </c>
      <c r="G74" s="313">
        <f>资产负债表合并过程2021!K72</f>
        <v>3454636.1</v>
      </c>
      <c r="H74" s="313">
        <f>资产负债表合并过程2021!K152</f>
        <v>2949044.517</v>
      </c>
      <c r="J74" s="286"/>
      <c r="K74" s="439"/>
    </row>
    <row r="75" ht="15" customHeight="1" spans="1:8">
      <c r="A75" s="432"/>
      <c r="B75" s="431" t="s">
        <v>268</v>
      </c>
      <c r="C75" s="434"/>
      <c r="D75" s="434"/>
      <c r="E75" s="433" t="s">
        <v>269</v>
      </c>
      <c r="F75" s="431" t="s">
        <v>270</v>
      </c>
      <c r="G75" s="313">
        <f>G51+G74+G62</f>
        <v>1027919953.16</v>
      </c>
      <c r="H75" s="313">
        <v>54256644.517</v>
      </c>
    </row>
    <row r="76" ht="15" customHeight="1" spans="1:14">
      <c r="A76" s="432"/>
      <c r="B76" s="431" t="s">
        <v>271</v>
      </c>
      <c r="C76" s="434"/>
      <c r="D76" s="434"/>
      <c r="E76" s="432" t="s">
        <v>272</v>
      </c>
      <c r="F76" s="431" t="s">
        <v>273</v>
      </c>
      <c r="G76" s="313"/>
      <c r="H76" s="313"/>
      <c r="N76" s="286"/>
    </row>
    <row r="77" ht="15" customHeight="1" spans="1:8">
      <c r="A77" s="432"/>
      <c r="B77" s="431" t="s">
        <v>274</v>
      </c>
      <c r="C77" s="431"/>
      <c r="D77" s="431"/>
      <c r="E77" s="433" t="s">
        <v>275</v>
      </c>
      <c r="F77" s="431" t="s">
        <v>276</v>
      </c>
      <c r="G77" s="313">
        <f>资产负债表合并过程2021!K75</f>
        <v>1027919953.16</v>
      </c>
      <c r="H77" s="313">
        <f>H75</f>
        <v>54256644.517</v>
      </c>
    </row>
    <row r="78" ht="15" customHeight="1" spans="1:8">
      <c r="A78" s="433" t="s">
        <v>277</v>
      </c>
      <c r="B78" s="431" t="s">
        <v>278</v>
      </c>
      <c r="C78" s="313">
        <f>C56+C29</f>
        <v>1038083216.22</v>
      </c>
      <c r="D78" s="313">
        <f>D56+D29</f>
        <v>63485942.482</v>
      </c>
      <c r="E78" s="433" t="s">
        <v>279</v>
      </c>
      <c r="F78" s="431" t="s">
        <v>280</v>
      </c>
      <c r="G78" s="313">
        <f>G77+G49</f>
        <v>1038083216.22</v>
      </c>
      <c r="H78" s="313">
        <f>H49+H77</f>
        <v>63485942.477</v>
      </c>
    </row>
    <row r="79" ht="13.5" spans="1:8">
      <c r="A79" s="435" t="s">
        <v>281</v>
      </c>
      <c r="B79" s="436"/>
      <c r="C79" s="436"/>
      <c r="D79" s="436"/>
      <c r="E79" s="437"/>
      <c r="F79" s="436"/>
      <c r="G79" s="436"/>
      <c r="H79" s="436"/>
    </row>
    <row r="80" ht="24" customHeight="1" spans="1:6">
      <c r="A80" s="438" t="s">
        <v>282</v>
      </c>
      <c r="D80" s="326" t="s">
        <v>283</v>
      </c>
      <c r="F80" s="326" t="s">
        <v>284</v>
      </c>
    </row>
    <row r="83" spans="2:4">
      <c r="B83" s="326" t="s">
        <v>285</v>
      </c>
      <c r="C83" s="286">
        <f>C78-G78</f>
        <v>0</v>
      </c>
      <c r="D83" s="286"/>
    </row>
    <row r="86" spans="2:7">
      <c r="B86" s="326" t="s">
        <v>285</v>
      </c>
      <c r="C86" s="327">
        <f>C78-资产负债表合并过程2021!C76</f>
        <v>0</v>
      </c>
      <c r="D86" s="327"/>
      <c r="G86" s="327"/>
    </row>
    <row r="87" spans="7:7">
      <c r="G87" s="286"/>
    </row>
  </sheetData>
  <mergeCells count="5">
    <mergeCell ref="A1:H1"/>
    <mergeCell ref="F2:G2"/>
    <mergeCell ref="A3:C3"/>
    <mergeCell ref="D3:G3"/>
    <mergeCell ref="A79:H79"/>
  </mergeCells>
  <printOptions horizontalCentered="1"/>
  <pageMargins left="0.751388888888889" right="0.751388888888889" top="1" bottom="1" header="0.5" footer="0.5"/>
  <pageSetup paperSize="9" scale="53" orientation="portrait" horizontalDpi="600"/>
  <headerFooter>
    <oddFooter>&amp;C4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7"/>
  <sheetViews>
    <sheetView zoomScale="60" zoomScaleNormal="60" workbookViewId="0">
      <selection activeCell="D11" sqref="D11"/>
    </sheetView>
  </sheetViews>
  <sheetFormatPr defaultColWidth="9" defaultRowHeight="12.75"/>
  <cols>
    <col min="1" max="1" width="45.125" style="69" customWidth="1"/>
    <col min="2" max="2" width="16" style="70" customWidth="1"/>
    <col min="3" max="3" width="19.8583333333333" style="70" customWidth="1"/>
    <col min="4" max="4" width="10.7583333333333" style="70" customWidth="1"/>
    <col min="5" max="5" width="11.7583333333333" style="70" customWidth="1"/>
    <col min="6" max="6" width="13.2583333333333" style="70" customWidth="1"/>
    <col min="7" max="7" width="14.875" style="70" customWidth="1"/>
    <col min="8" max="8" width="14.7583333333333" style="70" customWidth="1"/>
    <col min="9" max="9" width="13.625" style="70" customWidth="1"/>
    <col min="10" max="10" width="10.2583333333333" style="70" customWidth="1"/>
    <col min="11" max="11" width="13.125" style="70" customWidth="1"/>
    <col min="12" max="12" width="13.2583333333333" style="70" customWidth="1"/>
    <col min="13" max="13" width="14" style="70" customWidth="1"/>
    <col min="14" max="14" width="9" style="71"/>
    <col min="15" max="15" width="11.8833333333333" style="71"/>
    <col min="16" max="17" width="9" style="71"/>
    <col min="18" max="18" width="11.9666666666667" style="71"/>
    <col min="19" max="16384" width="9" style="71"/>
  </cols>
  <sheetData>
    <row r="1" ht="30" customHeight="1" spans="1:13">
      <c r="A1" s="72" t="s">
        <v>455</v>
      </c>
      <c r="B1" s="73"/>
      <c r="C1" s="114"/>
      <c r="D1" s="73"/>
      <c r="E1" s="73"/>
      <c r="F1" s="73"/>
      <c r="G1" s="73"/>
      <c r="H1" s="73"/>
      <c r="I1" s="73"/>
      <c r="J1" s="73"/>
      <c r="K1" s="73"/>
      <c r="L1" s="73"/>
      <c r="M1" s="73"/>
    </row>
    <row r="2" ht="18" customHeight="1" spans="1:13">
      <c r="A2" s="74" t="s">
        <v>287</v>
      </c>
      <c r="B2" s="74"/>
      <c r="C2" s="77"/>
      <c r="D2" s="74"/>
      <c r="E2" s="74"/>
      <c r="F2" s="74"/>
      <c r="G2" s="74"/>
      <c r="H2" s="74"/>
      <c r="I2" s="74"/>
      <c r="J2" s="74"/>
      <c r="K2" s="74"/>
      <c r="L2" s="74"/>
      <c r="M2" s="74"/>
    </row>
    <row r="3" s="67" customFormat="1" ht="18" customHeight="1" spans="1:13">
      <c r="A3" s="75" t="s">
        <v>517</v>
      </c>
      <c r="B3" s="76"/>
      <c r="C3" s="76"/>
      <c r="D3" s="77"/>
      <c r="E3" s="77"/>
      <c r="F3" s="77"/>
      <c r="G3" s="76"/>
      <c r="H3" s="76"/>
      <c r="I3" s="105"/>
      <c r="J3" s="106"/>
      <c r="K3" s="106"/>
      <c r="L3" s="107" t="s">
        <v>2</v>
      </c>
      <c r="M3" s="106"/>
    </row>
    <row r="4" s="68" customFormat="1" ht="15.95" customHeight="1" spans="1:13">
      <c r="A4" s="115" t="s">
        <v>3</v>
      </c>
      <c r="B4" s="82" t="s">
        <v>288</v>
      </c>
      <c r="C4" s="116"/>
      <c r="D4" s="116"/>
      <c r="E4" s="116"/>
      <c r="F4" s="116"/>
      <c r="G4" s="116"/>
      <c r="H4" s="82" t="s">
        <v>289</v>
      </c>
      <c r="I4" s="116"/>
      <c r="J4" s="116"/>
      <c r="K4" s="116"/>
      <c r="L4" s="116"/>
      <c r="M4" s="116"/>
    </row>
    <row r="5" s="68" customFormat="1" ht="15.95" customHeight="1" spans="1:13">
      <c r="A5" s="117"/>
      <c r="B5" s="82" t="s">
        <v>457</v>
      </c>
      <c r="C5" s="82" t="s">
        <v>458</v>
      </c>
      <c r="D5" s="82" t="s">
        <v>518</v>
      </c>
      <c r="E5" s="82" t="s">
        <v>460</v>
      </c>
      <c r="F5" s="82" t="s">
        <v>461</v>
      </c>
      <c r="G5" s="83" t="s">
        <v>462</v>
      </c>
      <c r="H5" s="82" t="s">
        <v>457</v>
      </c>
      <c r="I5" s="82" t="s">
        <v>458</v>
      </c>
      <c r="J5" s="82" t="s">
        <v>518</v>
      </c>
      <c r="K5" s="82" t="s">
        <v>460</v>
      </c>
      <c r="L5" s="82" t="s">
        <v>461</v>
      </c>
      <c r="M5" s="83" t="s">
        <v>462</v>
      </c>
    </row>
    <row r="6" s="67" customFormat="1" ht="15.95" customHeight="1" spans="1:13">
      <c r="A6" s="118" t="s">
        <v>463</v>
      </c>
      <c r="B6" s="89">
        <v>50000000</v>
      </c>
      <c r="C6" s="89">
        <v>1307600</v>
      </c>
      <c r="D6" s="89"/>
      <c r="E6" s="89"/>
      <c r="F6" s="89">
        <v>3049044.517</v>
      </c>
      <c r="G6" s="92">
        <v>51985957.59</v>
      </c>
      <c r="H6" s="89">
        <v>50000000</v>
      </c>
      <c r="I6" s="89">
        <v>1307600</v>
      </c>
      <c r="J6" s="89"/>
      <c r="K6" s="89"/>
      <c r="L6" s="124">
        <v>1026492.336</v>
      </c>
      <c r="M6" s="89">
        <v>50948705.47</v>
      </c>
    </row>
    <row r="7" s="67" customFormat="1" ht="15.95" customHeight="1" spans="1:13">
      <c r="A7" s="119" t="s">
        <v>464</v>
      </c>
      <c r="B7" s="89"/>
      <c r="C7" s="90"/>
      <c r="D7" s="89"/>
      <c r="E7" s="89"/>
      <c r="F7" s="90"/>
      <c r="G7" s="92">
        <v>0</v>
      </c>
      <c r="H7" s="89"/>
      <c r="I7" s="90"/>
      <c r="J7" s="89"/>
      <c r="K7" s="89"/>
      <c r="L7" s="90"/>
      <c r="M7" s="89"/>
    </row>
    <row r="8" s="67" customFormat="1" ht="15.95" customHeight="1" spans="1:13">
      <c r="A8" s="119" t="s">
        <v>465</v>
      </c>
      <c r="B8" s="89"/>
      <c r="C8" s="90"/>
      <c r="D8" s="89"/>
      <c r="E8" s="89"/>
      <c r="F8" s="90">
        <v>-100000</v>
      </c>
      <c r="G8" s="92">
        <v>0</v>
      </c>
      <c r="H8" s="89"/>
      <c r="I8" s="90"/>
      <c r="J8" s="89"/>
      <c r="K8" s="89"/>
      <c r="L8" s="124">
        <v>222064.74</v>
      </c>
      <c r="M8" s="89"/>
    </row>
    <row r="9" s="67" customFormat="1" ht="15.95" customHeight="1" spans="1:13">
      <c r="A9" s="118" t="s">
        <v>466</v>
      </c>
      <c r="B9" s="89">
        <v>50000000</v>
      </c>
      <c r="C9" s="89">
        <v>1307600</v>
      </c>
      <c r="D9" s="89"/>
      <c r="E9" s="89"/>
      <c r="F9" s="89">
        <f>F6+F8</f>
        <v>2949044.517</v>
      </c>
      <c r="G9" s="89">
        <v>51985957.59</v>
      </c>
      <c r="H9" s="89">
        <v>50000000</v>
      </c>
      <c r="I9" s="89">
        <v>1307600</v>
      </c>
      <c r="J9" s="89"/>
      <c r="K9" s="89"/>
      <c r="L9" s="89">
        <f>L6+L8</f>
        <v>1248557.076</v>
      </c>
      <c r="M9" s="89">
        <v>50948705.47</v>
      </c>
    </row>
    <row r="10" s="67" customFormat="1" ht="15.95" customHeight="1" spans="1:13">
      <c r="A10" s="118" t="s">
        <v>519</v>
      </c>
      <c r="B10" s="89"/>
      <c r="C10" s="90">
        <v>973157717.06</v>
      </c>
      <c r="D10" s="90"/>
      <c r="E10" s="90"/>
      <c r="F10" s="120">
        <v>505591.579999998</v>
      </c>
      <c r="G10" s="92">
        <v>975155136.72</v>
      </c>
      <c r="H10" s="89"/>
      <c r="I10" s="89"/>
      <c r="J10" s="89"/>
      <c r="K10" s="89"/>
      <c r="L10" s="124">
        <v>1800487.441</v>
      </c>
      <c r="M10" s="89">
        <v>1037252.12</v>
      </c>
    </row>
    <row r="11" s="67" customFormat="1" ht="15.95" customHeight="1" spans="1:13">
      <c r="A11" s="121" t="s">
        <v>468</v>
      </c>
      <c r="B11" s="89"/>
      <c r="C11" s="90"/>
      <c r="D11" s="89"/>
      <c r="E11" s="89"/>
      <c r="F11" s="120">
        <v>505591.579999998</v>
      </c>
      <c r="G11" s="92">
        <v>1997419.66</v>
      </c>
      <c r="H11" s="89"/>
      <c r="I11" s="90"/>
      <c r="J11" s="89"/>
      <c r="K11" s="89"/>
      <c r="L11" s="124">
        <v>1800487.441</v>
      </c>
      <c r="M11" s="89">
        <v>1137252.12</v>
      </c>
    </row>
    <row r="12" s="67" customFormat="1" ht="15.95" customHeight="1" spans="1:13">
      <c r="A12" s="121" t="s">
        <v>469</v>
      </c>
      <c r="B12" s="89"/>
      <c r="C12" s="90"/>
      <c r="D12" s="89"/>
      <c r="E12" s="89"/>
      <c r="F12" s="90"/>
      <c r="G12" s="92"/>
      <c r="H12" s="89"/>
      <c r="I12" s="90"/>
      <c r="J12" s="89"/>
      <c r="K12" s="89"/>
      <c r="L12" s="124"/>
      <c r="M12" s="89"/>
    </row>
    <row r="13" s="67" customFormat="1" ht="15.95" customHeight="1" spans="1:13">
      <c r="A13" s="118" t="s">
        <v>520</v>
      </c>
      <c r="B13" s="89"/>
      <c r="C13" s="89"/>
      <c r="D13" s="89"/>
      <c r="E13" s="89"/>
      <c r="F13" s="89"/>
      <c r="G13" s="92"/>
      <c r="H13" s="89"/>
      <c r="I13" s="90"/>
      <c r="J13" s="89"/>
      <c r="K13" s="89"/>
      <c r="L13" s="124"/>
      <c r="M13" s="89"/>
    </row>
    <row r="14" s="67" customFormat="1" ht="15.95" customHeight="1" spans="1:13">
      <c r="A14" s="118" t="s">
        <v>471</v>
      </c>
      <c r="B14" s="89"/>
      <c r="C14" s="89">
        <v>973157717.06</v>
      </c>
      <c r="D14" s="89"/>
      <c r="E14" s="89"/>
      <c r="F14" s="89"/>
      <c r="G14" s="92"/>
      <c r="H14" s="89"/>
      <c r="I14" s="89"/>
      <c r="J14" s="89"/>
      <c r="K14" s="89"/>
      <c r="L14" s="89"/>
      <c r="M14" s="89"/>
    </row>
    <row r="15" s="67" customFormat="1" ht="15.95" customHeight="1" spans="1:13">
      <c r="A15" s="122" t="s">
        <v>521</v>
      </c>
      <c r="B15" s="89"/>
      <c r="C15" s="90">
        <v>2000000</v>
      </c>
      <c r="D15" s="89"/>
      <c r="E15" s="89"/>
      <c r="F15" s="95"/>
      <c r="G15" s="92"/>
      <c r="H15" s="89"/>
      <c r="I15" s="90"/>
      <c r="J15" s="89"/>
      <c r="K15" s="89"/>
      <c r="L15" s="89"/>
      <c r="M15" s="89"/>
    </row>
    <row r="16" s="67" customFormat="1" ht="15.95" customHeight="1" spans="1:13">
      <c r="A16" s="122" t="s">
        <v>522</v>
      </c>
      <c r="B16" s="89"/>
      <c r="C16" s="90"/>
      <c r="D16" s="93"/>
      <c r="E16" s="89"/>
      <c r="F16" s="95"/>
      <c r="G16" s="92"/>
      <c r="H16" s="89"/>
      <c r="I16" s="90"/>
      <c r="J16" s="89"/>
      <c r="K16" s="89"/>
      <c r="L16" s="89"/>
      <c r="M16" s="89"/>
    </row>
    <row r="17" s="67" customFormat="1" ht="15.95" customHeight="1" spans="1:13">
      <c r="A17" s="122" t="s">
        <v>523</v>
      </c>
      <c r="B17" s="89"/>
      <c r="C17" s="90">
        <v>971157717.06</v>
      </c>
      <c r="D17" s="89"/>
      <c r="E17" s="89"/>
      <c r="F17" s="90"/>
      <c r="G17" s="92"/>
      <c r="H17" s="89"/>
      <c r="I17" s="90"/>
      <c r="J17" s="89"/>
      <c r="K17" s="89"/>
      <c r="L17" s="89"/>
      <c r="M17" s="89"/>
    </row>
    <row r="18" s="67" customFormat="1" ht="15.95" customHeight="1" spans="1:13">
      <c r="A18" s="118" t="s">
        <v>475</v>
      </c>
      <c r="B18" s="89"/>
      <c r="C18" s="90"/>
      <c r="D18" s="89"/>
      <c r="E18" s="89"/>
      <c r="F18" s="89"/>
      <c r="G18" s="92"/>
      <c r="H18" s="89"/>
      <c r="I18" s="90"/>
      <c r="J18" s="89"/>
      <c r="K18" s="89"/>
      <c r="L18" s="89"/>
      <c r="M18" s="89"/>
    </row>
    <row r="19" s="67" customFormat="1" ht="15.95" customHeight="1" spans="1:13">
      <c r="A19" s="122" t="s">
        <v>524</v>
      </c>
      <c r="B19" s="89"/>
      <c r="C19" s="90"/>
      <c r="D19" s="89"/>
      <c r="E19" s="89"/>
      <c r="F19" s="89"/>
      <c r="G19" s="92"/>
      <c r="H19" s="89"/>
      <c r="I19" s="90"/>
      <c r="J19" s="89"/>
      <c r="K19" s="89"/>
      <c r="L19" s="89"/>
      <c r="M19" s="89"/>
    </row>
    <row r="20" s="67" customFormat="1" ht="15.95" customHeight="1" spans="1:13">
      <c r="A20" s="122" t="s">
        <v>525</v>
      </c>
      <c r="B20" s="89"/>
      <c r="C20" s="90"/>
      <c r="D20" s="89"/>
      <c r="E20" s="89"/>
      <c r="F20" s="90"/>
      <c r="G20" s="92"/>
      <c r="H20" s="89"/>
      <c r="I20" s="90"/>
      <c r="J20" s="89"/>
      <c r="K20" s="89"/>
      <c r="L20" s="89"/>
      <c r="M20" s="89"/>
    </row>
    <row r="21" s="67" customFormat="1" ht="15.95" customHeight="1" spans="1:13">
      <c r="A21" s="121" t="s">
        <v>478</v>
      </c>
      <c r="B21" s="89"/>
      <c r="C21" s="90"/>
      <c r="D21" s="89"/>
      <c r="E21" s="89"/>
      <c r="F21" s="90"/>
      <c r="G21" s="92"/>
      <c r="H21" s="89"/>
      <c r="I21" s="90"/>
      <c r="J21" s="89"/>
      <c r="K21" s="89"/>
      <c r="L21" s="89"/>
      <c r="M21" s="89"/>
    </row>
    <row r="22" s="67" customFormat="1" ht="15.95" customHeight="1" spans="1:13">
      <c r="A22" s="122" t="s">
        <v>523</v>
      </c>
      <c r="B22" s="89"/>
      <c r="C22" s="95"/>
      <c r="D22" s="89"/>
      <c r="E22" s="89"/>
      <c r="F22" s="90"/>
      <c r="G22" s="92"/>
      <c r="H22" s="89"/>
      <c r="I22" s="111"/>
      <c r="J22" s="89"/>
      <c r="K22" s="89"/>
      <c r="L22" s="89"/>
      <c r="M22" s="89"/>
    </row>
    <row r="23" s="67" customFormat="1" ht="15.95" customHeight="1" spans="1:13">
      <c r="A23" s="118" t="s">
        <v>479</v>
      </c>
      <c r="B23" s="89"/>
      <c r="C23" s="95"/>
      <c r="D23" s="92"/>
      <c r="E23" s="89"/>
      <c r="F23" s="90"/>
      <c r="G23" s="92"/>
      <c r="H23" s="89"/>
      <c r="I23" s="89"/>
      <c r="J23" s="89"/>
      <c r="K23" s="89"/>
      <c r="L23" s="89"/>
      <c r="M23" s="89"/>
    </row>
    <row r="24" s="67" customFormat="1" ht="15.95" customHeight="1" spans="1:13">
      <c r="A24" s="122" t="s">
        <v>526</v>
      </c>
      <c r="B24" s="89"/>
      <c r="C24" s="89"/>
      <c r="D24" s="89"/>
      <c r="E24" s="89"/>
      <c r="F24" s="90"/>
      <c r="G24" s="92"/>
      <c r="H24" s="89"/>
      <c r="I24" s="90"/>
      <c r="J24" s="89"/>
      <c r="K24" s="89"/>
      <c r="L24" s="89"/>
      <c r="M24" s="89"/>
    </row>
    <row r="25" s="67" customFormat="1" ht="15.95" customHeight="1" spans="1:13">
      <c r="A25" s="122" t="s">
        <v>527</v>
      </c>
      <c r="B25" s="89"/>
      <c r="C25" s="89"/>
      <c r="D25" s="89"/>
      <c r="E25" s="89"/>
      <c r="F25" s="89"/>
      <c r="G25" s="92"/>
      <c r="H25" s="89"/>
      <c r="I25" s="90"/>
      <c r="J25" s="89"/>
      <c r="K25" s="89"/>
      <c r="L25" s="89"/>
      <c r="M25" s="89"/>
    </row>
    <row r="26" s="67" customFormat="1" ht="15.95" customHeight="1" spans="1:13">
      <c r="A26" s="122" t="s">
        <v>528</v>
      </c>
      <c r="B26" s="89"/>
      <c r="C26" s="89"/>
      <c r="D26" s="89"/>
      <c r="E26" s="89"/>
      <c r="F26" s="89"/>
      <c r="G26" s="92"/>
      <c r="H26" s="89"/>
      <c r="I26" s="90"/>
      <c r="J26" s="89"/>
      <c r="K26" s="89"/>
      <c r="L26" s="89"/>
      <c r="M26" s="89"/>
    </row>
    <row r="27" s="67" customFormat="1" ht="15.95" customHeight="1" spans="1:13">
      <c r="A27" s="122" t="s">
        <v>529</v>
      </c>
      <c r="B27" s="89"/>
      <c r="C27" s="89"/>
      <c r="D27" s="89"/>
      <c r="E27" s="89"/>
      <c r="F27" s="89"/>
      <c r="G27" s="92"/>
      <c r="H27" s="89"/>
      <c r="I27" s="90"/>
      <c r="J27" s="89"/>
      <c r="K27" s="89"/>
      <c r="L27" s="89"/>
      <c r="M27" s="89"/>
    </row>
    <row r="28" s="67" customFormat="1" ht="15.95" customHeight="1" spans="1:13">
      <c r="A28" s="118" t="s">
        <v>484</v>
      </c>
      <c r="B28" s="89"/>
      <c r="C28" s="89"/>
      <c r="D28" s="89"/>
      <c r="E28" s="89"/>
      <c r="F28" s="89"/>
      <c r="G28" s="92"/>
      <c r="H28" s="89"/>
      <c r="I28" s="90"/>
      <c r="J28" s="89"/>
      <c r="K28" s="89"/>
      <c r="L28" s="89"/>
      <c r="M28" s="89"/>
    </row>
    <row r="29" s="67" customFormat="1" ht="15.95" customHeight="1" spans="1:13">
      <c r="A29" s="122" t="s">
        <v>530</v>
      </c>
      <c r="B29" s="89"/>
      <c r="C29" s="89"/>
      <c r="D29" s="89"/>
      <c r="E29" s="89"/>
      <c r="F29" s="89"/>
      <c r="G29" s="92"/>
      <c r="H29" s="89"/>
      <c r="I29" s="90"/>
      <c r="J29" s="89"/>
      <c r="K29" s="89"/>
      <c r="L29" s="89"/>
      <c r="M29" s="89"/>
    </row>
    <row r="30" s="67" customFormat="1" ht="15.95" customHeight="1" spans="1:13">
      <c r="A30" s="122" t="s">
        <v>531</v>
      </c>
      <c r="B30" s="89"/>
      <c r="C30" s="89"/>
      <c r="D30" s="89"/>
      <c r="E30" s="89"/>
      <c r="F30" s="89"/>
      <c r="G30" s="92"/>
      <c r="H30" s="89"/>
      <c r="I30" s="90"/>
      <c r="J30" s="89"/>
      <c r="K30" s="89"/>
      <c r="L30" s="89"/>
      <c r="M30" s="89"/>
    </row>
    <row r="31" s="67" customFormat="1" ht="15.95" customHeight="1" spans="1:13">
      <c r="A31" s="118" t="s">
        <v>487</v>
      </c>
      <c r="B31" s="89"/>
      <c r="C31" s="89"/>
      <c r="D31" s="89"/>
      <c r="E31" s="89"/>
      <c r="F31" s="89"/>
      <c r="G31" s="92"/>
      <c r="H31" s="89"/>
      <c r="I31" s="90"/>
      <c r="J31" s="89"/>
      <c r="K31" s="89"/>
      <c r="L31" s="89"/>
      <c r="M31" s="89"/>
    </row>
    <row r="32" s="67" customFormat="1" ht="15.95" customHeight="1" spans="1:13">
      <c r="A32" s="118" t="s">
        <v>488</v>
      </c>
      <c r="B32" s="89">
        <v>50000000</v>
      </c>
      <c r="C32" s="89">
        <v>974465317.06</v>
      </c>
      <c r="D32" s="89">
        <v>0</v>
      </c>
      <c r="E32" s="89">
        <v>0</v>
      </c>
      <c r="F32" s="123">
        <f>F9+F10</f>
        <v>3454636.097</v>
      </c>
      <c r="G32" s="92">
        <v>1027141094.31</v>
      </c>
      <c r="H32" s="89">
        <v>50000000</v>
      </c>
      <c r="I32" s="89">
        <v>1307600</v>
      </c>
      <c r="J32" s="89"/>
      <c r="K32" s="89"/>
      <c r="L32" s="89">
        <f>L9+L10</f>
        <v>3049044.517</v>
      </c>
      <c r="M32" s="89">
        <v>51985957.59</v>
      </c>
    </row>
    <row r="33" ht="33.75" customHeight="1" spans="1:10">
      <c r="A33" s="102" t="s">
        <v>532</v>
      </c>
      <c r="E33" s="103" t="s">
        <v>533</v>
      </c>
      <c r="J33" s="113" t="s">
        <v>358</v>
      </c>
    </row>
    <row r="36" ht="14.25" spans="2:15">
      <c r="B36" s="104"/>
      <c r="C36" s="104"/>
      <c r="D36" s="104"/>
      <c r="O36" s="125"/>
    </row>
    <row r="37" ht="22.5" spans="1:13">
      <c r="A37" s="72"/>
      <c r="B37" s="73"/>
      <c r="C37" s="73"/>
      <c r="D37" s="73"/>
      <c r="E37" s="73"/>
      <c r="F37" s="73"/>
      <c r="G37" s="73"/>
      <c r="H37" s="73"/>
      <c r="I37" s="73"/>
      <c r="J37" s="73"/>
      <c r="K37" s="73"/>
      <c r="L37" s="73"/>
      <c r="M37" s="73"/>
    </row>
    <row r="38" ht="15" spans="1:13">
      <c r="A38" s="74"/>
      <c r="B38" s="74"/>
      <c r="C38" s="74"/>
      <c r="D38" s="74"/>
      <c r="E38" s="74"/>
      <c r="F38" s="74"/>
      <c r="G38" s="74"/>
      <c r="H38" s="74"/>
      <c r="I38" s="74"/>
      <c r="J38" s="74"/>
      <c r="K38" s="74"/>
      <c r="L38" s="74"/>
      <c r="M38" s="74"/>
    </row>
    <row r="39" ht="15" spans="1:13">
      <c r="A39" s="75"/>
      <c r="B39" s="76"/>
      <c r="C39" s="76"/>
      <c r="D39" s="77"/>
      <c r="E39" s="77"/>
      <c r="F39" s="77"/>
      <c r="G39" s="76"/>
      <c r="H39" s="76"/>
      <c r="I39" s="105"/>
      <c r="J39" s="106"/>
      <c r="K39" s="106"/>
      <c r="L39" s="107"/>
      <c r="M39" s="106"/>
    </row>
    <row r="40" spans="1:13">
      <c r="A40" s="71"/>
      <c r="B40" s="71"/>
      <c r="C40" s="71"/>
      <c r="D40" s="71"/>
      <c r="E40" s="71"/>
      <c r="F40" s="71"/>
      <c r="G40" s="71"/>
      <c r="H40" s="71"/>
      <c r="I40" s="71"/>
      <c r="J40" s="71"/>
      <c r="K40" s="71"/>
      <c r="L40" s="71"/>
      <c r="M40" s="71"/>
    </row>
    <row r="41" spans="1:13">
      <c r="A41" s="71"/>
      <c r="B41" s="71"/>
      <c r="C41" s="71"/>
      <c r="D41" s="71"/>
      <c r="E41" s="71"/>
      <c r="F41" s="71"/>
      <c r="G41" s="71"/>
      <c r="H41" s="71"/>
      <c r="I41" s="71"/>
      <c r="J41" s="71"/>
      <c r="K41" s="71"/>
      <c r="L41" s="71"/>
      <c r="M41" s="71"/>
    </row>
    <row r="42" spans="1:13">
      <c r="A42" s="71"/>
      <c r="B42" s="71"/>
      <c r="C42" s="71"/>
      <c r="D42" s="71"/>
      <c r="E42" s="71"/>
      <c r="F42" s="71"/>
      <c r="G42" s="71"/>
      <c r="H42" s="71"/>
      <c r="I42" s="71"/>
      <c r="J42" s="71"/>
      <c r="K42" s="71"/>
      <c r="L42" s="71"/>
      <c r="M42" s="71"/>
    </row>
    <row r="43" spans="1:13">
      <c r="A43" s="71"/>
      <c r="B43" s="71"/>
      <c r="C43" s="71"/>
      <c r="D43" s="71"/>
      <c r="E43" s="71"/>
      <c r="F43" s="71"/>
      <c r="G43" s="71"/>
      <c r="H43" s="71"/>
      <c r="I43" s="71"/>
      <c r="J43" s="71"/>
      <c r="K43" s="71"/>
      <c r="L43" s="71"/>
      <c r="M43" s="71"/>
    </row>
    <row r="44" spans="1:13">
      <c r="A44" s="71"/>
      <c r="B44" s="71"/>
      <c r="C44" s="71"/>
      <c r="D44" s="71"/>
      <c r="E44" s="71"/>
      <c r="F44" s="71"/>
      <c r="G44" s="71"/>
      <c r="H44" s="71"/>
      <c r="I44" s="71"/>
      <c r="J44" s="71"/>
      <c r="K44" s="71"/>
      <c r="L44" s="71"/>
      <c r="M44" s="71"/>
    </row>
    <row r="45" spans="1:13">
      <c r="A45" s="71"/>
      <c r="B45" s="71"/>
      <c r="C45" s="71"/>
      <c r="D45" s="71"/>
      <c r="E45" s="71"/>
      <c r="F45" s="71"/>
      <c r="G45" s="71"/>
      <c r="H45" s="71"/>
      <c r="I45" s="71"/>
      <c r="J45" s="71"/>
      <c r="K45" s="71"/>
      <c r="L45" s="71"/>
      <c r="M45" s="71"/>
    </row>
    <row r="46" spans="1:13">
      <c r="A46" s="71"/>
      <c r="B46" s="71"/>
      <c r="C46" s="71"/>
      <c r="D46" s="71"/>
      <c r="E46" s="71"/>
      <c r="F46" s="71"/>
      <c r="G46" s="71"/>
      <c r="H46" s="71"/>
      <c r="I46" s="71"/>
      <c r="J46" s="71"/>
      <c r="K46" s="71"/>
      <c r="L46" s="71"/>
      <c r="M46" s="71"/>
    </row>
    <row r="47" spans="1:13">
      <c r="A47" s="71"/>
      <c r="B47" s="71"/>
      <c r="C47" s="71"/>
      <c r="D47" s="71"/>
      <c r="E47" s="71"/>
      <c r="F47" s="71"/>
      <c r="G47" s="71"/>
      <c r="H47" s="71"/>
      <c r="I47" s="71"/>
      <c r="J47" s="71"/>
      <c r="K47" s="71"/>
      <c r="L47" s="71"/>
      <c r="M47" s="71"/>
    </row>
    <row r="48" spans="1:13">
      <c r="A48" s="71"/>
      <c r="B48" s="71"/>
      <c r="C48" s="71"/>
      <c r="D48" s="71"/>
      <c r="E48" s="71"/>
      <c r="F48" s="71"/>
      <c r="G48" s="71"/>
      <c r="H48" s="71"/>
      <c r="I48" s="71"/>
      <c r="J48" s="71"/>
      <c r="K48" s="71"/>
      <c r="L48" s="71"/>
      <c r="M48" s="71"/>
    </row>
    <row r="49" spans="1:13">
      <c r="A49" s="71"/>
      <c r="B49" s="71"/>
      <c r="C49" s="71"/>
      <c r="D49" s="71"/>
      <c r="E49" s="71"/>
      <c r="F49" s="71"/>
      <c r="G49" s="71"/>
      <c r="H49" s="71"/>
      <c r="I49" s="71"/>
      <c r="J49" s="71"/>
      <c r="K49" s="71"/>
      <c r="L49" s="71"/>
      <c r="M49" s="71"/>
    </row>
    <row r="50" spans="1:13">
      <c r="A50" s="71"/>
      <c r="B50" s="71"/>
      <c r="C50" s="71"/>
      <c r="D50" s="71"/>
      <c r="E50" s="71"/>
      <c r="F50" s="71"/>
      <c r="G50" s="71"/>
      <c r="H50" s="71"/>
      <c r="I50" s="71"/>
      <c r="J50" s="71"/>
      <c r="K50" s="71"/>
      <c r="L50" s="71"/>
      <c r="M50" s="71"/>
    </row>
    <row r="51" spans="1:13">
      <c r="A51" s="71"/>
      <c r="B51" s="71"/>
      <c r="C51" s="71"/>
      <c r="D51" s="71"/>
      <c r="E51" s="71"/>
      <c r="F51" s="71"/>
      <c r="G51" s="71"/>
      <c r="H51" s="71"/>
      <c r="I51" s="71"/>
      <c r="J51" s="71"/>
      <c r="K51" s="71"/>
      <c r="L51" s="71"/>
      <c r="M51" s="71"/>
    </row>
    <row r="52" spans="1:13">
      <c r="A52" s="71"/>
      <c r="B52" s="71"/>
      <c r="C52" s="71"/>
      <c r="D52" s="71"/>
      <c r="E52" s="71"/>
      <c r="F52" s="71"/>
      <c r="G52" s="71"/>
      <c r="H52" s="71"/>
      <c r="I52" s="71"/>
      <c r="J52" s="71"/>
      <c r="K52" s="71"/>
      <c r="L52" s="71"/>
      <c r="M52" s="71"/>
    </row>
    <row r="53" spans="1:13">
      <c r="A53" s="71"/>
      <c r="B53" s="71"/>
      <c r="C53" s="71"/>
      <c r="D53" s="71"/>
      <c r="E53" s="71"/>
      <c r="F53" s="71"/>
      <c r="G53" s="71"/>
      <c r="H53" s="71"/>
      <c r="I53" s="71"/>
      <c r="J53" s="71"/>
      <c r="K53" s="71"/>
      <c r="L53" s="71"/>
      <c r="M53" s="71"/>
    </row>
    <row r="54" spans="1:13">
      <c r="A54" s="71"/>
      <c r="B54" s="71"/>
      <c r="C54" s="71"/>
      <c r="D54" s="71"/>
      <c r="E54" s="71"/>
      <c r="F54" s="71"/>
      <c r="G54" s="71"/>
      <c r="H54" s="71"/>
      <c r="I54" s="71"/>
      <c r="J54" s="71"/>
      <c r="K54" s="71"/>
      <c r="L54" s="71"/>
      <c r="M54" s="71"/>
    </row>
    <row r="55" spans="1:13">
      <c r="A55" s="71"/>
      <c r="B55" s="71"/>
      <c r="C55" s="71"/>
      <c r="D55" s="71"/>
      <c r="E55" s="71"/>
      <c r="F55" s="71"/>
      <c r="G55" s="71"/>
      <c r="H55" s="71"/>
      <c r="I55" s="71"/>
      <c r="J55" s="71"/>
      <c r="K55" s="71"/>
      <c r="L55" s="71"/>
      <c r="M55" s="71"/>
    </row>
    <row r="56" spans="1:13">
      <c r="A56" s="71"/>
      <c r="B56" s="71"/>
      <c r="C56" s="71"/>
      <c r="D56" s="71"/>
      <c r="E56" s="71"/>
      <c r="F56" s="71"/>
      <c r="G56" s="71"/>
      <c r="H56" s="71"/>
      <c r="I56" s="71"/>
      <c r="J56" s="71"/>
      <c r="K56" s="71"/>
      <c r="L56" s="71"/>
      <c r="M56" s="71"/>
    </row>
    <row r="57" spans="1:13">
      <c r="A57" s="71"/>
      <c r="B57" s="71"/>
      <c r="C57" s="71"/>
      <c r="D57" s="71"/>
      <c r="E57" s="71"/>
      <c r="F57" s="71"/>
      <c r="G57" s="71"/>
      <c r="H57" s="71"/>
      <c r="I57" s="71"/>
      <c r="J57" s="71"/>
      <c r="K57" s="71"/>
      <c r="L57" s="71"/>
      <c r="M57" s="71"/>
    </row>
    <row r="58" spans="1:13">
      <c r="A58" s="71"/>
      <c r="B58" s="71"/>
      <c r="C58" s="71"/>
      <c r="D58" s="71"/>
      <c r="E58" s="71"/>
      <c r="F58" s="71"/>
      <c r="G58" s="71"/>
      <c r="H58" s="71"/>
      <c r="I58" s="71"/>
      <c r="J58" s="71"/>
      <c r="K58" s="71"/>
      <c r="L58" s="71"/>
      <c r="M58" s="71"/>
    </row>
    <row r="59" spans="1:13">
      <c r="A59" s="71"/>
      <c r="B59" s="71"/>
      <c r="C59" s="71"/>
      <c r="D59" s="71"/>
      <c r="E59" s="71"/>
      <c r="F59" s="71"/>
      <c r="G59" s="71"/>
      <c r="H59" s="71"/>
      <c r="I59" s="71"/>
      <c r="J59" s="71"/>
      <c r="K59" s="71"/>
      <c r="L59" s="71"/>
      <c r="M59" s="71"/>
    </row>
    <row r="60" spans="1:13">
      <c r="A60" s="71"/>
      <c r="B60" s="71"/>
      <c r="C60" s="71"/>
      <c r="D60" s="71"/>
      <c r="E60" s="71"/>
      <c r="F60" s="71"/>
      <c r="G60" s="71"/>
      <c r="H60" s="71"/>
      <c r="I60" s="71"/>
      <c r="J60" s="71"/>
      <c r="K60" s="71"/>
      <c r="L60" s="71"/>
      <c r="M60" s="71"/>
    </row>
    <row r="61" spans="1:13">
      <c r="A61" s="71"/>
      <c r="B61" s="71"/>
      <c r="C61" s="71"/>
      <c r="D61" s="71"/>
      <c r="E61" s="71"/>
      <c r="F61" s="71"/>
      <c r="G61" s="71"/>
      <c r="H61" s="71"/>
      <c r="I61" s="71"/>
      <c r="J61" s="71"/>
      <c r="K61" s="71"/>
      <c r="L61" s="71"/>
      <c r="M61" s="71"/>
    </row>
    <row r="62" spans="1:13">
      <c r="A62" s="71"/>
      <c r="B62" s="71"/>
      <c r="C62" s="71"/>
      <c r="D62" s="71"/>
      <c r="E62" s="71"/>
      <c r="F62" s="71"/>
      <c r="G62" s="71"/>
      <c r="H62" s="71"/>
      <c r="I62" s="71"/>
      <c r="J62" s="71"/>
      <c r="K62" s="71"/>
      <c r="L62" s="71"/>
      <c r="M62" s="71"/>
    </row>
    <row r="63" spans="1:13">
      <c r="A63" s="71"/>
      <c r="B63" s="71"/>
      <c r="C63" s="71"/>
      <c r="D63" s="71"/>
      <c r="E63" s="71"/>
      <c r="F63" s="71"/>
      <c r="G63" s="71"/>
      <c r="H63" s="71"/>
      <c r="I63" s="71"/>
      <c r="J63" s="71"/>
      <c r="K63" s="71"/>
      <c r="L63" s="71"/>
      <c r="M63" s="71"/>
    </row>
    <row r="64" spans="1:13">
      <c r="A64" s="71"/>
      <c r="B64" s="71"/>
      <c r="C64" s="71"/>
      <c r="D64" s="71"/>
      <c r="E64" s="71"/>
      <c r="F64" s="71"/>
      <c r="G64" s="71"/>
      <c r="H64" s="71"/>
      <c r="I64" s="71"/>
      <c r="J64" s="71"/>
      <c r="K64" s="71"/>
      <c r="L64" s="71"/>
      <c r="M64" s="71"/>
    </row>
    <row r="65" spans="1:13">
      <c r="A65" s="71"/>
      <c r="B65" s="71"/>
      <c r="C65" s="71"/>
      <c r="D65" s="71"/>
      <c r="E65" s="71"/>
      <c r="F65" s="71"/>
      <c r="G65" s="71"/>
      <c r="H65" s="71"/>
      <c r="I65" s="71"/>
      <c r="J65" s="71"/>
      <c r="K65" s="71"/>
      <c r="L65" s="71"/>
      <c r="M65" s="71"/>
    </row>
    <row r="66" spans="1:13">
      <c r="A66" s="71"/>
      <c r="B66" s="71"/>
      <c r="C66" s="71"/>
      <c r="D66" s="71"/>
      <c r="E66" s="71"/>
      <c r="F66" s="71"/>
      <c r="G66" s="71"/>
      <c r="H66" s="71"/>
      <c r="I66" s="71"/>
      <c r="J66" s="71"/>
      <c r="K66" s="71"/>
      <c r="L66" s="71"/>
      <c r="M66" s="71"/>
    </row>
    <row r="67" spans="1:18">
      <c r="A67" s="71"/>
      <c r="B67" s="71"/>
      <c r="C67" s="71"/>
      <c r="D67" s="71"/>
      <c r="E67" s="71"/>
      <c r="F67" s="71"/>
      <c r="G67" s="71"/>
      <c r="H67" s="71"/>
      <c r="I67" s="71"/>
      <c r="J67" s="71"/>
      <c r="K67" s="71"/>
      <c r="L67" s="71"/>
      <c r="M67" s="71"/>
      <c r="R67" s="70"/>
    </row>
    <row r="68" spans="1:13">
      <c r="A68" s="71"/>
      <c r="B68" s="71"/>
      <c r="C68" s="71"/>
      <c r="D68" s="71"/>
      <c r="E68" s="71"/>
      <c r="F68" s="71"/>
      <c r="G68" s="71"/>
      <c r="H68" s="71"/>
      <c r="I68" s="71"/>
      <c r="J68" s="71"/>
      <c r="K68" s="71"/>
      <c r="L68" s="71"/>
      <c r="M68" s="71"/>
    </row>
    <row r="69" spans="1:13">
      <c r="A69" s="71"/>
      <c r="B69" s="71"/>
      <c r="C69" s="71"/>
      <c r="D69" s="71"/>
      <c r="E69" s="71"/>
      <c r="F69" s="71"/>
      <c r="G69" s="71"/>
      <c r="H69" s="71"/>
      <c r="I69" s="71"/>
      <c r="J69" s="71"/>
      <c r="K69" s="71"/>
      <c r="L69" s="71"/>
      <c r="M69" s="71"/>
    </row>
    <row r="70" spans="1:13">
      <c r="A70" s="71"/>
      <c r="B70" s="71"/>
      <c r="C70" s="71"/>
      <c r="D70" s="71"/>
      <c r="E70" s="71"/>
      <c r="F70" s="71"/>
      <c r="G70" s="71"/>
      <c r="H70" s="71"/>
      <c r="I70" s="71"/>
      <c r="J70" s="71"/>
      <c r="K70" s="71"/>
      <c r="L70" s="71"/>
      <c r="M70" s="71"/>
    </row>
    <row r="71" spans="1:13">
      <c r="A71" s="71"/>
      <c r="B71" s="71"/>
      <c r="C71" s="71"/>
      <c r="D71" s="71"/>
      <c r="E71" s="71"/>
      <c r="F71" s="71"/>
      <c r="G71" s="71"/>
      <c r="H71" s="71"/>
      <c r="I71" s="71"/>
      <c r="J71" s="71"/>
      <c r="K71" s="71"/>
      <c r="L71" s="71"/>
      <c r="M71" s="71"/>
    </row>
    <row r="72" spans="1:13">
      <c r="A72" s="71"/>
      <c r="B72" s="71"/>
      <c r="C72" s="71"/>
      <c r="D72" s="71"/>
      <c r="E72" s="71"/>
      <c r="F72" s="71"/>
      <c r="G72" s="71"/>
      <c r="H72" s="71"/>
      <c r="I72" s="71"/>
      <c r="J72" s="71"/>
      <c r="K72" s="71"/>
      <c r="L72" s="71"/>
      <c r="M72" s="71"/>
    </row>
    <row r="73" ht="15" spans="1:13">
      <c r="A73" s="74"/>
      <c r="B73" s="74"/>
      <c r="C73" s="74"/>
      <c r="D73" s="74"/>
      <c r="E73" s="74"/>
      <c r="F73" s="74"/>
      <c r="G73" s="74"/>
      <c r="H73" s="74"/>
      <c r="I73" s="74"/>
      <c r="J73" s="74"/>
      <c r="K73" s="74"/>
      <c r="L73" s="74"/>
      <c r="M73" s="74"/>
    </row>
    <row r="74" spans="1:13">
      <c r="A74" s="71"/>
      <c r="B74" s="71"/>
      <c r="C74" s="71"/>
      <c r="D74" s="71"/>
      <c r="E74" s="71"/>
      <c r="F74" s="71"/>
      <c r="G74" s="71"/>
      <c r="H74" s="71"/>
      <c r="I74" s="71"/>
      <c r="J74" s="71"/>
      <c r="K74" s="71"/>
      <c r="L74" s="71"/>
      <c r="M74" s="71"/>
    </row>
    <row r="75" spans="1:13">
      <c r="A75" s="71"/>
      <c r="B75" s="71"/>
      <c r="C75" s="71"/>
      <c r="D75" s="71"/>
      <c r="E75" s="71"/>
      <c r="F75" s="71"/>
      <c r="G75" s="71"/>
      <c r="H75" s="71"/>
      <c r="I75" s="71"/>
      <c r="J75" s="71"/>
      <c r="K75" s="71"/>
      <c r="L75" s="71"/>
      <c r="M75" s="71"/>
    </row>
    <row r="76" spans="1:13">
      <c r="A76" s="71"/>
      <c r="B76" s="71"/>
      <c r="C76" s="71"/>
      <c r="D76" s="71"/>
      <c r="E76" s="71"/>
      <c r="F76" s="71"/>
      <c r="G76" s="71"/>
      <c r="H76" s="71"/>
      <c r="I76" s="71"/>
      <c r="J76" s="71"/>
      <c r="K76" s="71"/>
      <c r="L76" s="71"/>
      <c r="M76" s="71"/>
    </row>
    <row r="77" spans="1:13">
      <c r="A77" s="71"/>
      <c r="B77" s="71"/>
      <c r="C77" s="71"/>
      <c r="D77" s="71"/>
      <c r="E77" s="71"/>
      <c r="F77" s="71"/>
      <c r="G77" s="71"/>
      <c r="H77" s="71"/>
      <c r="I77" s="71"/>
      <c r="J77" s="71"/>
      <c r="K77" s="71"/>
      <c r="L77" s="71"/>
      <c r="M77" s="71"/>
    </row>
    <row r="78" spans="1:13">
      <c r="A78" s="71"/>
      <c r="B78" s="71"/>
      <c r="C78" s="71"/>
      <c r="D78" s="71"/>
      <c r="E78" s="71"/>
      <c r="F78" s="71"/>
      <c r="G78" s="71"/>
      <c r="H78" s="71"/>
      <c r="I78" s="71"/>
      <c r="J78" s="71"/>
      <c r="K78" s="71"/>
      <c r="L78" s="71"/>
      <c r="M78" s="71"/>
    </row>
    <row r="79" spans="1:13">
      <c r="A79" s="71"/>
      <c r="B79" s="71"/>
      <c r="C79" s="71"/>
      <c r="D79" s="71"/>
      <c r="E79" s="71"/>
      <c r="F79" s="71"/>
      <c r="G79" s="71"/>
      <c r="H79" s="71"/>
      <c r="I79" s="71"/>
      <c r="J79" s="71"/>
      <c r="K79" s="71"/>
      <c r="L79" s="71"/>
      <c r="M79" s="71"/>
    </row>
    <row r="80" spans="1:13">
      <c r="A80" s="71"/>
      <c r="B80" s="71"/>
      <c r="C80" s="71"/>
      <c r="D80" s="71"/>
      <c r="E80" s="71"/>
      <c r="F80" s="71"/>
      <c r="G80" s="71"/>
      <c r="H80" s="71"/>
      <c r="I80" s="71"/>
      <c r="J80" s="71"/>
      <c r="K80" s="71"/>
      <c r="L80" s="71"/>
      <c r="M80" s="71"/>
    </row>
    <row r="81" spans="1:13">
      <c r="A81" s="71"/>
      <c r="B81" s="71"/>
      <c r="C81" s="71"/>
      <c r="D81" s="71"/>
      <c r="E81" s="71"/>
      <c r="F81" s="71"/>
      <c r="G81" s="71"/>
      <c r="H81" s="71"/>
      <c r="I81" s="71"/>
      <c r="J81" s="71"/>
      <c r="K81" s="71"/>
      <c r="L81" s="71"/>
      <c r="M81" s="71"/>
    </row>
    <row r="82" spans="1:13">
      <c r="A82" s="71"/>
      <c r="B82" s="71"/>
      <c r="C82" s="71"/>
      <c r="D82" s="71"/>
      <c r="E82" s="71"/>
      <c r="F82" s="71"/>
      <c r="G82" s="71"/>
      <c r="H82" s="71"/>
      <c r="I82" s="71"/>
      <c r="J82" s="71"/>
      <c r="K82" s="71"/>
      <c r="L82" s="71"/>
      <c r="M82" s="71"/>
    </row>
    <row r="83" spans="1:13">
      <c r="A83" s="71"/>
      <c r="B83" s="71"/>
      <c r="C83" s="71"/>
      <c r="D83" s="71"/>
      <c r="E83" s="71"/>
      <c r="F83" s="71"/>
      <c r="G83" s="71"/>
      <c r="H83" s="71"/>
      <c r="I83" s="71"/>
      <c r="J83" s="71"/>
      <c r="K83" s="71"/>
      <c r="L83" s="71"/>
      <c r="M83" s="71"/>
    </row>
    <row r="84" spans="1:13">
      <c r="A84" s="71"/>
      <c r="B84" s="71"/>
      <c r="C84" s="71"/>
      <c r="D84" s="71"/>
      <c r="E84" s="71"/>
      <c r="F84" s="71"/>
      <c r="G84" s="71"/>
      <c r="H84" s="71"/>
      <c r="I84" s="71"/>
      <c r="J84" s="71"/>
      <c r="K84" s="71"/>
      <c r="L84" s="71"/>
      <c r="M84" s="71"/>
    </row>
    <row r="85" spans="1:13">
      <c r="A85" s="71"/>
      <c r="B85" s="71"/>
      <c r="C85" s="71"/>
      <c r="D85" s="71"/>
      <c r="E85" s="71"/>
      <c r="F85" s="71"/>
      <c r="G85" s="71"/>
      <c r="H85" s="71"/>
      <c r="I85" s="71"/>
      <c r="J85" s="71"/>
      <c r="K85" s="71"/>
      <c r="L85" s="71"/>
      <c r="M85" s="71"/>
    </row>
    <row r="86" spans="1:13">
      <c r="A86" s="71"/>
      <c r="B86" s="71"/>
      <c r="C86" s="71"/>
      <c r="D86" s="71"/>
      <c r="E86" s="71"/>
      <c r="F86" s="71"/>
      <c r="G86" s="71"/>
      <c r="H86" s="71"/>
      <c r="I86" s="71"/>
      <c r="J86" s="71"/>
      <c r="K86" s="71"/>
      <c r="L86" s="71"/>
      <c r="M86" s="71"/>
    </row>
    <row r="87" spans="1:13">
      <c r="A87" s="71"/>
      <c r="B87" s="71"/>
      <c r="C87" s="71"/>
      <c r="D87" s="71"/>
      <c r="E87" s="71"/>
      <c r="F87" s="71"/>
      <c r="G87" s="71"/>
      <c r="H87" s="71"/>
      <c r="I87" s="71"/>
      <c r="J87" s="71"/>
      <c r="K87" s="71"/>
      <c r="L87" s="71"/>
      <c r="M87" s="71"/>
    </row>
    <row r="88" spans="1:13">
      <c r="A88" s="71"/>
      <c r="B88" s="71"/>
      <c r="C88" s="71"/>
      <c r="D88" s="71"/>
      <c r="E88" s="71"/>
      <c r="F88" s="71"/>
      <c r="G88" s="71"/>
      <c r="H88" s="71"/>
      <c r="I88" s="71"/>
      <c r="J88" s="71"/>
      <c r="K88" s="71"/>
      <c r="L88" s="71"/>
      <c r="M88" s="71"/>
    </row>
    <row r="89" spans="1:13">
      <c r="A89" s="71"/>
      <c r="B89" s="71"/>
      <c r="C89" s="71"/>
      <c r="D89" s="71"/>
      <c r="E89" s="71"/>
      <c r="F89" s="71"/>
      <c r="G89" s="71"/>
      <c r="H89" s="71"/>
      <c r="I89" s="71"/>
      <c r="J89" s="71"/>
      <c r="K89" s="71"/>
      <c r="L89" s="71"/>
      <c r="M89" s="71"/>
    </row>
    <row r="90" spans="1:13">
      <c r="A90" s="71"/>
      <c r="B90" s="71"/>
      <c r="C90" s="71"/>
      <c r="D90" s="71"/>
      <c r="E90" s="71"/>
      <c r="F90" s="71"/>
      <c r="G90" s="71"/>
      <c r="H90" s="71"/>
      <c r="I90" s="71"/>
      <c r="J90" s="71"/>
      <c r="K90" s="71"/>
      <c r="L90" s="71"/>
      <c r="M90" s="71"/>
    </row>
    <row r="91" spans="1:13">
      <c r="A91" s="71"/>
      <c r="B91" s="71"/>
      <c r="C91" s="71"/>
      <c r="D91" s="71"/>
      <c r="E91" s="71"/>
      <c r="F91" s="71"/>
      <c r="G91" s="71"/>
      <c r="H91" s="71"/>
      <c r="I91" s="71"/>
      <c r="J91" s="71"/>
      <c r="K91" s="71"/>
      <c r="L91" s="71"/>
      <c r="M91" s="71"/>
    </row>
    <row r="92" spans="1:13">
      <c r="A92" s="71"/>
      <c r="B92" s="71"/>
      <c r="C92" s="71"/>
      <c r="D92" s="71"/>
      <c r="E92" s="71"/>
      <c r="F92" s="71"/>
      <c r="G92" s="71"/>
      <c r="H92" s="71"/>
      <c r="I92" s="71"/>
      <c r="J92" s="71"/>
      <c r="K92" s="71"/>
      <c r="L92" s="71"/>
      <c r="M92" s="71"/>
    </row>
    <row r="93" spans="1:13">
      <c r="A93" s="71"/>
      <c r="B93" s="71"/>
      <c r="C93" s="71"/>
      <c r="D93" s="71"/>
      <c r="E93" s="71"/>
      <c r="F93" s="71"/>
      <c r="G93" s="71"/>
      <c r="H93" s="71"/>
      <c r="I93" s="71"/>
      <c r="J93" s="71"/>
      <c r="K93" s="71"/>
      <c r="L93" s="71"/>
      <c r="M93" s="71"/>
    </row>
    <row r="94" spans="1:13">
      <c r="A94" s="71"/>
      <c r="B94" s="71"/>
      <c r="C94" s="71"/>
      <c r="D94" s="71"/>
      <c r="E94" s="71"/>
      <c r="F94" s="71"/>
      <c r="G94" s="71"/>
      <c r="H94" s="71"/>
      <c r="I94" s="71"/>
      <c r="J94" s="71"/>
      <c r="K94" s="71"/>
      <c r="L94" s="71"/>
      <c r="M94" s="71"/>
    </row>
    <row r="95" spans="1:13">
      <c r="A95" s="71"/>
      <c r="B95" s="71"/>
      <c r="C95" s="71"/>
      <c r="D95" s="71"/>
      <c r="E95" s="71"/>
      <c r="F95" s="71"/>
      <c r="G95" s="71"/>
      <c r="H95" s="71"/>
      <c r="I95" s="71"/>
      <c r="J95" s="71"/>
      <c r="K95" s="71"/>
      <c r="L95" s="71"/>
      <c r="M95" s="71"/>
    </row>
    <row r="96" spans="1:13">
      <c r="A96" s="71"/>
      <c r="B96" s="71"/>
      <c r="C96" s="71"/>
      <c r="D96" s="71"/>
      <c r="E96" s="71"/>
      <c r="F96" s="71"/>
      <c r="G96" s="71"/>
      <c r="H96" s="71"/>
      <c r="I96" s="71"/>
      <c r="J96" s="71"/>
      <c r="K96" s="71"/>
      <c r="L96" s="71"/>
      <c r="M96" s="71"/>
    </row>
    <row r="97" spans="1:13">
      <c r="A97" s="71"/>
      <c r="B97" s="71"/>
      <c r="C97" s="71"/>
      <c r="D97" s="71"/>
      <c r="E97" s="71"/>
      <c r="F97" s="71"/>
      <c r="G97" s="71"/>
      <c r="H97" s="71"/>
      <c r="I97" s="71"/>
      <c r="J97" s="71"/>
      <c r="K97" s="71"/>
      <c r="L97" s="71"/>
      <c r="M97" s="71"/>
    </row>
    <row r="98" spans="1:13">
      <c r="A98" s="71"/>
      <c r="B98" s="71"/>
      <c r="C98" s="71"/>
      <c r="D98" s="71"/>
      <c r="E98" s="71"/>
      <c r="F98" s="71"/>
      <c r="G98" s="71"/>
      <c r="H98" s="71"/>
      <c r="I98" s="71"/>
      <c r="J98" s="71"/>
      <c r="K98" s="71"/>
      <c r="L98" s="71"/>
      <c r="M98" s="71"/>
    </row>
    <row r="99" spans="1:13">
      <c r="A99" s="71"/>
      <c r="B99" s="71"/>
      <c r="C99" s="71"/>
      <c r="D99" s="71"/>
      <c r="E99" s="71"/>
      <c r="F99" s="71"/>
      <c r="G99" s="71"/>
      <c r="H99" s="71"/>
      <c r="I99" s="71"/>
      <c r="J99" s="71"/>
      <c r="K99" s="71"/>
      <c r="L99" s="71"/>
      <c r="M99" s="71"/>
    </row>
    <row r="100" spans="1:13">
      <c r="A100" s="71"/>
      <c r="B100" s="71"/>
      <c r="C100" s="71"/>
      <c r="D100" s="71"/>
      <c r="E100" s="71"/>
      <c r="F100" s="71"/>
      <c r="G100" s="71"/>
      <c r="H100" s="71"/>
      <c r="I100" s="71"/>
      <c r="J100" s="71"/>
      <c r="K100" s="71"/>
      <c r="L100" s="71"/>
      <c r="M100" s="71"/>
    </row>
    <row r="101" spans="1:13">
      <c r="A101" s="71"/>
      <c r="B101" s="71"/>
      <c r="C101" s="71"/>
      <c r="D101" s="71"/>
      <c r="E101" s="71"/>
      <c r="F101" s="71"/>
      <c r="G101" s="71"/>
      <c r="H101" s="71"/>
      <c r="I101" s="71"/>
      <c r="J101" s="71"/>
      <c r="K101" s="71"/>
      <c r="L101" s="71"/>
      <c r="M101" s="71"/>
    </row>
    <row r="102" spans="1:13">
      <c r="A102" s="71"/>
      <c r="B102" s="71"/>
      <c r="C102" s="71"/>
      <c r="D102" s="71"/>
      <c r="E102" s="71"/>
      <c r="F102" s="71"/>
      <c r="G102" s="71"/>
      <c r="H102" s="71"/>
      <c r="I102" s="71"/>
      <c r="J102" s="71"/>
      <c r="K102" s="71"/>
      <c r="L102" s="71"/>
      <c r="M102" s="71"/>
    </row>
    <row r="103" spans="1:13">
      <c r="A103" s="71"/>
      <c r="B103" s="71"/>
      <c r="C103" s="71"/>
      <c r="D103" s="71"/>
      <c r="E103" s="71"/>
      <c r="F103" s="71"/>
      <c r="G103" s="71"/>
      <c r="H103" s="71"/>
      <c r="I103" s="71"/>
      <c r="J103" s="71"/>
      <c r="K103" s="71"/>
      <c r="L103" s="71"/>
      <c r="M103" s="71"/>
    </row>
    <row r="104" spans="1:13">
      <c r="A104" s="71"/>
      <c r="B104" s="71"/>
      <c r="C104" s="71"/>
      <c r="D104" s="71"/>
      <c r="E104" s="71"/>
      <c r="F104" s="71"/>
      <c r="G104" s="71"/>
      <c r="H104" s="71"/>
      <c r="I104" s="71"/>
      <c r="J104" s="71"/>
      <c r="K104" s="71"/>
      <c r="L104" s="71"/>
      <c r="M104" s="71"/>
    </row>
    <row r="105" spans="1:13">
      <c r="A105" s="71"/>
      <c r="B105" s="71"/>
      <c r="C105" s="71"/>
      <c r="D105" s="71"/>
      <c r="E105" s="71"/>
      <c r="F105" s="71"/>
      <c r="G105" s="71"/>
      <c r="H105" s="71"/>
      <c r="I105" s="71"/>
      <c r="J105" s="71"/>
      <c r="K105" s="71"/>
      <c r="L105" s="71"/>
      <c r="M105" s="71"/>
    </row>
    <row r="106" spans="1:13">
      <c r="A106" s="71"/>
      <c r="B106" s="71"/>
      <c r="C106" s="71"/>
      <c r="D106" s="71"/>
      <c r="E106" s="71"/>
      <c r="F106" s="71"/>
      <c r="G106" s="71"/>
      <c r="H106" s="71"/>
      <c r="I106" s="71"/>
      <c r="J106" s="71"/>
      <c r="K106" s="71"/>
      <c r="L106" s="71"/>
      <c r="M106" s="71"/>
    </row>
    <row r="107" spans="1:13">
      <c r="A107" s="71"/>
      <c r="B107" s="71"/>
      <c r="C107" s="71"/>
      <c r="D107" s="71"/>
      <c r="E107" s="71"/>
      <c r="F107" s="71"/>
      <c r="G107" s="71"/>
      <c r="H107" s="71"/>
      <c r="I107" s="71"/>
      <c r="J107" s="71"/>
      <c r="K107" s="71"/>
      <c r="L107" s="71"/>
      <c r="M107" s="71"/>
    </row>
  </sheetData>
  <mergeCells count="10">
    <mergeCell ref="A1:M1"/>
    <mergeCell ref="A2:M2"/>
    <mergeCell ref="D3:F3"/>
    <mergeCell ref="B4:G4"/>
    <mergeCell ref="H4:M4"/>
    <mergeCell ref="A37:M37"/>
    <mergeCell ref="A38:M38"/>
    <mergeCell ref="D39:F39"/>
    <mergeCell ref="A73:M73"/>
    <mergeCell ref="A4:A5"/>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view="pageBreakPreview" zoomScale="70" zoomScaleNormal="60" workbookViewId="0">
      <selection activeCell="G41" sqref="G41"/>
    </sheetView>
  </sheetViews>
  <sheetFormatPr defaultColWidth="9" defaultRowHeight="12.75"/>
  <cols>
    <col min="1" max="1" width="45.125" style="69" customWidth="1"/>
    <col min="2" max="2" width="16" style="70" customWidth="1"/>
    <col min="3" max="3" width="12.7583333333333" style="70" customWidth="1"/>
    <col min="4" max="4" width="10.7583333333333" style="70" customWidth="1"/>
    <col min="5" max="5" width="11.7583333333333" style="70" customWidth="1"/>
    <col min="6" max="6" width="13.2583333333333" style="70" customWidth="1"/>
    <col min="7" max="7" width="14.875" style="70" customWidth="1"/>
    <col min="8" max="8" width="14.7583333333333" style="70" customWidth="1"/>
    <col min="9" max="9" width="13.625" style="70" customWidth="1"/>
    <col min="10" max="10" width="10.2583333333333" style="70" customWidth="1"/>
    <col min="11" max="11" width="13.125" style="70" customWidth="1"/>
    <col min="12" max="12" width="13.2583333333333" style="70" customWidth="1"/>
    <col min="13" max="13" width="14" style="70" customWidth="1"/>
    <col min="14" max="14" width="11.8833333333333" style="71"/>
    <col min="15" max="16384" width="9" style="71"/>
  </cols>
  <sheetData>
    <row r="1" ht="30" customHeight="1" spans="1:13">
      <c r="A1" s="72" t="s">
        <v>455</v>
      </c>
      <c r="B1" s="73"/>
      <c r="C1" s="73"/>
      <c r="D1" s="73"/>
      <c r="E1" s="73"/>
      <c r="F1" s="73"/>
      <c r="G1" s="73"/>
      <c r="H1" s="73"/>
      <c r="I1" s="73"/>
      <c r="J1" s="73"/>
      <c r="K1" s="73"/>
      <c r="L1" s="73"/>
      <c r="M1" s="73"/>
    </row>
    <row r="2" ht="18" customHeight="1" spans="1:13">
      <c r="A2" s="74" t="s">
        <v>287</v>
      </c>
      <c r="B2" s="74"/>
      <c r="C2" s="74"/>
      <c r="D2" s="74"/>
      <c r="E2" s="74"/>
      <c r="F2" s="74"/>
      <c r="G2" s="74"/>
      <c r="H2" s="74"/>
      <c r="I2" s="74"/>
      <c r="J2" s="74"/>
      <c r="K2" s="74"/>
      <c r="L2" s="74"/>
      <c r="M2" s="74"/>
    </row>
    <row r="3" s="67" customFormat="1" ht="18" customHeight="1" spans="1:13">
      <c r="A3" s="75" t="s">
        <v>534</v>
      </c>
      <c r="B3" s="76"/>
      <c r="C3" s="76"/>
      <c r="D3" s="77"/>
      <c r="E3" s="77"/>
      <c r="F3" s="77"/>
      <c r="G3" s="76"/>
      <c r="H3" s="76"/>
      <c r="I3" s="105"/>
      <c r="J3" s="106"/>
      <c r="K3" s="106"/>
      <c r="L3" s="107" t="s">
        <v>535</v>
      </c>
      <c r="M3" s="106"/>
    </row>
    <row r="4" s="68" customFormat="1" ht="15.95" customHeight="1" spans="1:13">
      <c r="A4" s="78" t="s">
        <v>3</v>
      </c>
      <c r="B4" s="79" t="s">
        <v>288</v>
      </c>
      <c r="C4" s="80"/>
      <c r="D4" s="80"/>
      <c r="E4" s="80"/>
      <c r="F4" s="80"/>
      <c r="G4" s="80"/>
      <c r="H4" s="79" t="s">
        <v>289</v>
      </c>
      <c r="I4" s="80"/>
      <c r="J4" s="80"/>
      <c r="K4" s="80"/>
      <c r="L4" s="80"/>
      <c r="M4" s="108"/>
    </row>
    <row r="5" s="68" customFormat="1" ht="15.95" customHeight="1" spans="1:13">
      <c r="A5" s="81"/>
      <c r="B5" s="82" t="s">
        <v>457</v>
      </c>
      <c r="C5" s="82" t="s">
        <v>458</v>
      </c>
      <c r="D5" s="82" t="s">
        <v>518</v>
      </c>
      <c r="E5" s="82" t="s">
        <v>460</v>
      </c>
      <c r="F5" s="82" t="s">
        <v>461</v>
      </c>
      <c r="G5" s="83" t="s">
        <v>462</v>
      </c>
      <c r="H5" s="82" t="s">
        <v>457</v>
      </c>
      <c r="I5" s="82" t="s">
        <v>458</v>
      </c>
      <c r="J5" s="82" t="s">
        <v>518</v>
      </c>
      <c r="K5" s="82" t="s">
        <v>460</v>
      </c>
      <c r="L5" s="82" t="s">
        <v>461</v>
      </c>
      <c r="M5" s="109" t="s">
        <v>462</v>
      </c>
    </row>
    <row r="6" s="67" customFormat="1" ht="15.95" customHeight="1" spans="1:13">
      <c r="A6" s="84" t="s">
        <v>463</v>
      </c>
      <c r="B6" s="89">
        <v>1307600</v>
      </c>
      <c r="C6" s="89"/>
      <c r="D6" s="89"/>
      <c r="E6" s="89"/>
      <c r="F6" s="90">
        <v>3247533.52</v>
      </c>
      <c r="G6" s="92">
        <v>4555133.52</v>
      </c>
      <c r="H6" s="89">
        <v>819000</v>
      </c>
      <c r="I6" s="89"/>
      <c r="J6" s="89"/>
      <c r="K6" s="89"/>
      <c r="L6" s="90">
        <v>1385386.87</v>
      </c>
      <c r="M6" s="92">
        <v>2204386.87</v>
      </c>
    </row>
    <row r="7" s="67" customFormat="1" ht="15.95" customHeight="1" spans="1:13">
      <c r="A7" s="86" t="s">
        <v>464</v>
      </c>
      <c r="B7" s="89"/>
      <c r="C7" s="90"/>
      <c r="D7" s="89"/>
      <c r="E7" s="89"/>
      <c r="F7" s="90"/>
      <c r="G7" s="92"/>
      <c r="H7" s="89"/>
      <c r="I7" s="90"/>
      <c r="J7" s="89"/>
      <c r="K7" s="89"/>
      <c r="L7" s="90"/>
      <c r="M7" s="92"/>
    </row>
    <row r="8" s="67" customFormat="1" ht="15.95" customHeight="1" spans="1:13">
      <c r="A8" s="86" t="s">
        <v>465</v>
      </c>
      <c r="B8" s="89"/>
      <c r="C8" s="90"/>
      <c r="D8" s="89"/>
      <c r="E8" s="89"/>
      <c r="F8" s="90"/>
      <c r="G8" s="92">
        <v>0</v>
      </c>
      <c r="H8" s="89"/>
      <c r="I8" s="90"/>
      <c r="J8" s="89"/>
      <c r="K8" s="89"/>
      <c r="L8" s="90">
        <v>222064.74</v>
      </c>
      <c r="M8" s="92">
        <v>222064.74</v>
      </c>
    </row>
    <row r="9" s="67" customFormat="1" ht="15.95" customHeight="1" spans="1:13">
      <c r="A9" s="87" t="s">
        <v>466</v>
      </c>
      <c r="B9" s="89">
        <v>1307600</v>
      </c>
      <c r="C9" s="89"/>
      <c r="D9" s="89"/>
      <c r="E9" s="89"/>
      <c r="F9" s="89">
        <v>3247533.52</v>
      </c>
      <c r="G9" s="89">
        <v>4555133.52</v>
      </c>
      <c r="H9" s="89">
        <v>819000</v>
      </c>
      <c r="I9" s="89"/>
      <c r="J9" s="89"/>
      <c r="K9" s="89"/>
      <c r="L9" s="89">
        <v>1607451.61</v>
      </c>
      <c r="M9" s="92">
        <v>2426451.61</v>
      </c>
    </row>
    <row r="10" s="67" customFormat="1" ht="15.95" customHeight="1" spans="1:13">
      <c r="A10" s="87" t="s">
        <v>519</v>
      </c>
      <c r="B10" s="89">
        <v>0</v>
      </c>
      <c r="C10" s="90"/>
      <c r="D10" s="89"/>
      <c r="E10" s="89"/>
      <c r="F10" s="90">
        <v>347522.020000001</v>
      </c>
      <c r="G10" s="92">
        <v>347522.020000001</v>
      </c>
      <c r="H10" s="89">
        <v>488600</v>
      </c>
      <c r="I10" s="90"/>
      <c r="J10" s="89"/>
      <c r="K10" s="89"/>
      <c r="L10" s="90">
        <v>1640081.91</v>
      </c>
      <c r="M10" s="92">
        <v>2128681.91</v>
      </c>
    </row>
    <row r="11" s="67" customFormat="1" ht="15.95" customHeight="1" spans="1:13">
      <c r="A11" s="88" t="s">
        <v>468</v>
      </c>
      <c r="B11" s="89"/>
      <c r="C11" s="90"/>
      <c r="D11" s="89"/>
      <c r="E11" s="89"/>
      <c r="F11" s="91">
        <v>347522.020000001</v>
      </c>
      <c r="G11" s="92">
        <v>347522.020000001</v>
      </c>
      <c r="H11" s="89"/>
      <c r="I11" s="90"/>
      <c r="J11" s="89"/>
      <c r="K11" s="89"/>
      <c r="L11" s="91">
        <v>1640081.91</v>
      </c>
      <c r="M11" s="92">
        <v>1640081.91</v>
      </c>
    </row>
    <row r="12" s="67" customFormat="1" ht="15.95" customHeight="1" spans="1:13">
      <c r="A12" s="88" t="s">
        <v>469</v>
      </c>
      <c r="B12" s="89"/>
      <c r="C12" s="90"/>
      <c r="D12" s="89"/>
      <c r="E12" s="89"/>
      <c r="F12" s="90"/>
      <c r="G12" s="92"/>
      <c r="H12" s="89"/>
      <c r="I12" s="90"/>
      <c r="J12" s="89"/>
      <c r="K12" s="89"/>
      <c r="L12" s="90"/>
      <c r="M12" s="92"/>
    </row>
    <row r="13" s="67" customFormat="1" ht="15.95" customHeight="1" spans="1:13">
      <c r="A13" s="87" t="s">
        <v>520</v>
      </c>
      <c r="B13" s="89"/>
      <c r="C13" s="90"/>
      <c r="D13" s="93"/>
      <c r="E13" s="89"/>
      <c r="F13" s="89"/>
      <c r="G13" s="92">
        <v>0</v>
      </c>
      <c r="H13" s="89"/>
      <c r="I13" s="90"/>
      <c r="J13" s="93"/>
      <c r="K13" s="89"/>
      <c r="L13" s="89"/>
      <c r="M13" s="92">
        <v>0</v>
      </c>
    </row>
    <row r="14" s="67" customFormat="1" ht="15.95" customHeight="1" spans="1:13">
      <c r="A14" s="87" t="s">
        <v>471</v>
      </c>
      <c r="B14" s="89">
        <v>0</v>
      </c>
      <c r="C14" s="89"/>
      <c r="D14" s="89"/>
      <c r="E14" s="89"/>
      <c r="F14" s="89"/>
      <c r="G14" s="92"/>
      <c r="H14" s="89">
        <v>488600</v>
      </c>
      <c r="I14" s="89"/>
      <c r="J14" s="89"/>
      <c r="K14" s="89"/>
      <c r="L14" s="89"/>
      <c r="M14" s="92"/>
    </row>
    <row r="15" s="67" customFormat="1" ht="15.95" customHeight="1" spans="1:13">
      <c r="A15" s="94" t="s">
        <v>521</v>
      </c>
      <c r="B15" s="89"/>
      <c r="C15" s="90"/>
      <c r="D15" s="89"/>
      <c r="E15" s="89"/>
      <c r="F15" s="95"/>
      <c r="G15" s="92"/>
      <c r="H15" s="89">
        <v>488600</v>
      </c>
      <c r="I15" s="90"/>
      <c r="J15" s="89"/>
      <c r="K15" s="89"/>
      <c r="L15" s="95"/>
      <c r="M15" s="92"/>
    </row>
    <row r="16" s="67" customFormat="1" ht="15.95" customHeight="1" spans="1:13">
      <c r="A16" s="94" t="s">
        <v>522</v>
      </c>
      <c r="B16" s="89"/>
      <c r="C16" s="90"/>
      <c r="D16" s="93"/>
      <c r="E16" s="89"/>
      <c r="F16" s="95"/>
      <c r="G16" s="92"/>
      <c r="H16" s="89"/>
      <c r="I16" s="90"/>
      <c r="J16" s="93"/>
      <c r="K16" s="89"/>
      <c r="L16" s="95"/>
      <c r="M16" s="92"/>
    </row>
    <row r="17" s="67" customFormat="1" ht="15.95" customHeight="1" spans="1:13">
      <c r="A17" s="94" t="s">
        <v>523</v>
      </c>
      <c r="B17" s="89"/>
      <c r="C17" s="90"/>
      <c r="D17" s="89"/>
      <c r="E17" s="89"/>
      <c r="F17" s="90"/>
      <c r="G17" s="92"/>
      <c r="H17" s="89"/>
      <c r="I17" s="90"/>
      <c r="J17" s="89"/>
      <c r="K17" s="89"/>
      <c r="L17" s="90"/>
      <c r="M17" s="92"/>
    </row>
    <row r="18" s="67" customFormat="1" ht="15.95" customHeight="1" spans="1:13">
      <c r="A18" s="87" t="s">
        <v>475</v>
      </c>
      <c r="B18" s="89"/>
      <c r="C18" s="90"/>
      <c r="D18" s="89"/>
      <c r="E18" s="89"/>
      <c r="F18" s="89"/>
      <c r="G18" s="92"/>
      <c r="H18" s="89"/>
      <c r="I18" s="90"/>
      <c r="J18" s="89"/>
      <c r="K18" s="89"/>
      <c r="L18" s="89"/>
      <c r="M18" s="92"/>
    </row>
    <row r="19" s="67" customFormat="1" ht="15.95" customHeight="1" spans="1:13">
      <c r="A19" s="94" t="s">
        <v>524</v>
      </c>
      <c r="B19" s="89"/>
      <c r="C19" s="90"/>
      <c r="D19" s="89"/>
      <c r="E19" s="89"/>
      <c r="F19" s="89"/>
      <c r="G19" s="92"/>
      <c r="H19" s="89"/>
      <c r="I19" s="90"/>
      <c r="J19" s="89"/>
      <c r="K19" s="89"/>
      <c r="L19" s="89"/>
      <c r="M19" s="92"/>
    </row>
    <row r="20" s="67" customFormat="1" ht="15.95" customHeight="1" spans="1:13">
      <c r="A20" s="94" t="s">
        <v>525</v>
      </c>
      <c r="B20" s="89"/>
      <c r="C20" s="90"/>
      <c r="D20" s="89"/>
      <c r="E20" s="89"/>
      <c r="F20" s="90"/>
      <c r="G20" s="92"/>
      <c r="H20" s="89"/>
      <c r="I20" s="90"/>
      <c r="J20" s="89"/>
      <c r="K20" s="89"/>
      <c r="L20" s="90"/>
      <c r="M20" s="92"/>
    </row>
    <row r="21" s="67" customFormat="1" ht="15.95" customHeight="1" spans="1:13">
      <c r="A21" s="88" t="s">
        <v>478</v>
      </c>
      <c r="B21" s="89"/>
      <c r="C21" s="90"/>
      <c r="D21" s="89"/>
      <c r="E21" s="89"/>
      <c r="F21" s="90"/>
      <c r="G21" s="92"/>
      <c r="H21" s="89"/>
      <c r="I21" s="90"/>
      <c r="J21" s="89"/>
      <c r="K21" s="89"/>
      <c r="L21" s="90"/>
      <c r="M21" s="92"/>
    </row>
    <row r="22" s="67" customFormat="1" ht="15.95" customHeight="1" spans="1:13">
      <c r="A22" s="94" t="s">
        <v>523</v>
      </c>
      <c r="B22" s="89"/>
      <c r="C22" s="95"/>
      <c r="D22" s="89"/>
      <c r="E22" s="89"/>
      <c r="F22" s="90"/>
      <c r="G22" s="92"/>
      <c r="H22" s="89"/>
      <c r="I22" s="95"/>
      <c r="J22" s="89"/>
      <c r="K22" s="89"/>
      <c r="L22" s="90"/>
      <c r="M22" s="92"/>
    </row>
    <row r="23" s="67" customFormat="1" ht="15.95" customHeight="1" spans="1:13">
      <c r="A23" s="87" t="s">
        <v>479</v>
      </c>
      <c r="B23" s="89"/>
      <c r="C23" s="95"/>
      <c r="D23" s="92"/>
      <c r="E23" s="89"/>
      <c r="F23" s="90"/>
      <c r="G23" s="92"/>
      <c r="H23" s="89"/>
      <c r="I23" s="95"/>
      <c r="J23" s="92"/>
      <c r="K23" s="89"/>
      <c r="L23" s="90"/>
      <c r="M23" s="92"/>
    </row>
    <row r="24" s="67" customFormat="1" ht="15.95" customHeight="1" spans="1:13">
      <c r="A24" s="94" t="s">
        <v>526</v>
      </c>
      <c r="B24" s="89"/>
      <c r="C24" s="89"/>
      <c r="D24" s="89"/>
      <c r="E24" s="89"/>
      <c r="F24" s="90"/>
      <c r="G24" s="92"/>
      <c r="H24" s="89"/>
      <c r="I24" s="89"/>
      <c r="J24" s="89"/>
      <c r="K24" s="89"/>
      <c r="L24" s="90"/>
      <c r="M24" s="92"/>
    </row>
    <row r="25" s="67" customFormat="1" ht="15.95" customHeight="1" spans="1:13">
      <c r="A25" s="94" t="s">
        <v>527</v>
      </c>
      <c r="B25" s="89"/>
      <c r="C25" s="89"/>
      <c r="D25" s="89"/>
      <c r="E25" s="89"/>
      <c r="F25" s="89"/>
      <c r="G25" s="92"/>
      <c r="H25" s="89"/>
      <c r="I25" s="89"/>
      <c r="J25" s="89"/>
      <c r="K25" s="89"/>
      <c r="L25" s="89"/>
      <c r="M25" s="92"/>
    </row>
    <row r="26" s="67" customFormat="1" ht="15.95" customHeight="1" spans="1:13">
      <c r="A26" s="94" t="s">
        <v>528</v>
      </c>
      <c r="B26" s="89"/>
      <c r="C26" s="89"/>
      <c r="D26" s="89"/>
      <c r="E26" s="89"/>
      <c r="F26" s="89"/>
      <c r="G26" s="92"/>
      <c r="H26" s="89"/>
      <c r="I26" s="89"/>
      <c r="J26" s="89"/>
      <c r="K26" s="89"/>
      <c r="L26" s="89"/>
      <c r="M26" s="92"/>
    </row>
    <row r="27" s="67" customFormat="1" ht="15.95" customHeight="1" spans="1:13">
      <c r="A27" s="94" t="s">
        <v>529</v>
      </c>
      <c r="B27" s="89"/>
      <c r="C27" s="89"/>
      <c r="D27" s="89"/>
      <c r="E27" s="89"/>
      <c r="F27" s="89"/>
      <c r="G27" s="92"/>
      <c r="H27" s="89"/>
      <c r="I27" s="89"/>
      <c r="J27" s="89"/>
      <c r="K27" s="89"/>
      <c r="L27" s="89"/>
      <c r="M27" s="92"/>
    </row>
    <row r="28" s="67" customFormat="1" ht="15.95" customHeight="1" spans="1:13">
      <c r="A28" s="87" t="s">
        <v>484</v>
      </c>
      <c r="B28" s="96"/>
      <c r="C28" s="96"/>
      <c r="D28" s="96"/>
      <c r="E28" s="96"/>
      <c r="F28" s="96"/>
      <c r="G28" s="97"/>
      <c r="H28" s="96"/>
      <c r="I28" s="96"/>
      <c r="J28" s="96"/>
      <c r="K28" s="96"/>
      <c r="L28" s="96"/>
      <c r="M28" s="97"/>
    </row>
    <row r="29" s="67" customFormat="1" ht="15.95" customHeight="1" spans="1:13">
      <c r="A29" s="94" t="s">
        <v>530</v>
      </c>
      <c r="B29" s="96"/>
      <c r="C29" s="96"/>
      <c r="D29" s="96"/>
      <c r="E29" s="96"/>
      <c r="F29" s="96"/>
      <c r="G29" s="97"/>
      <c r="H29" s="96"/>
      <c r="I29" s="96"/>
      <c r="J29" s="96"/>
      <c r="K29" s="96"/>
      <c r="L29" s="96"/>
      <c r="M29" s="97"/>
    </row>
    <row r="30" s="67" customFormat="1" ht="15.95" customHeight="1" spans="1:13">
      <c r="A30" s="94" t="s">
        <v>531</v>
      </c>
      <c r="B30" s="96"/>
      <c r="C30" s="96"/>
      <c r="D30" s="96"/>
      <c r="E30" s="96"/>
      <c r="F30" s="96"/>
      <c r="G30" s="97"/>
      <c r="H30" s="96"/>
      <c r="I30" s="96"/>
      <c r="J30" s="96"/>
      <c r="K30" s="96"/>
      <c r="L30" s="96"/>
      <c r="M30" s="97"/>
    </row>
    <row r="31" s="67" customFormat="1" ht="15.95" customHeight="1" spans="1:13">
      <c r="A31" s="87" t="s">
        <v>487</v>
      </c>
      <c r="B31" s="96"/>
      <c r="C31" s="96"/>
      <c r="D31" s="96"/>
      <c r="E31" s="96"/>
      <c r="F31" s="96"/>
      <c r="G31" s="97"/>
      <c r="H31" s="96"/>
      <c r="I31" s="96"/>
      <c r="J31" s="96"/>
      <c r="K31" s="96"/>
      <c r="L31" s="96"/>
      <c r="M31" s="97"/>
    </row>
    <row r="32" s="67" customFormat="1" ht="15.95" customHeight="1" spans="1:13">
      <c r="A32" s="98" t="s">
        <v>488</v>
      </c>
      <c r="B32" s="99">
        <v>1307600</v>
      </c>
      <c r="C32" s="99"/>
      <c r="D32" s="99"/>
      <c r="E32" s="99"/>
      <c r="F32" s="100">
        <v>3595055.54</v>
      </c>
      <c r="G32" s="101">
        <v>4902655.54</v>
      </c>
      <c r="H32" s="99">
        <v>1307600</v>
      </c>
      <c r="I32" s="99"/>
      <c r="J32" s="99"/>
      <c r="K32" s="99"/>
      <c r="L32" s="100">
        <v>3247533.52</v>
      </c>
      <c r="M32" s="101">
        <v>4555133.52</v>
      </c>
    </row>
    <row r="33" ht="33.75" customHeight="1" spans="1:10">
      <c r="A33" s="102" t="s">
        <v>536</v>
      </c>
      <c r="E33" s="103" t="s">
        <v>533</v>
      </c>
      <c r="J33" s="113" t="s">
        <v>358</v>
      </c>
    </row>
    <row r="36" spans="2:4">
      <c r="B36" s="104"/>
      <c r="C36" s="104"/>
      <c r="D36" s="104"/>
    </row>
  </sheetData>
  <mergeCells count="6">
    <mergeCell ref="A1:M1"/>
    <mergeCell ref="A2:M2"/>
    <mergeCell ref="D3:F3"/>
    <mergeCell ref="B4:G4"/>
    <mergeCell ref="H4:M4"/>
    <mergeCell ref="A4:A5"/>
  </mergeCells>
  <pageMargins left="0.75" right="0.75" top="1" bottom="1" header="0.5" footer="0.5"/>
  <pageSetup paperSize="9" scale="6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view="pageBreakPreview" zoomScale="70" zoomScaleNormal="80" workbookViewId="0">
      <selection activeCell="I27" sqref="I27"/>
    </sheetView>
  </sheetViews>
  <sheetFormatPr defaultColWidth="9" defaultRowHeight="12.75"/>
  <cols>
    <col min="1" max="1" width="39.5083333333333" style="69" customWidth="1"/>
    <col min="2" max="2" width="12.875" style="70" customWidth="1"/>
    <col min="3" max="3" width="9.875" style="70" customWidth="1"/>
    <col min="4" max="4" width="10.7583333333333" style="70" customWidth="1"/>
    <col min="5" max="5" width="8.75833333333333" style="70" customWidth="1"/>
    <col min="6" max="6" width="12.625" style="70" customWidth="1"/>
    <col min="7" max="7" width="13.625" style="70" customWidth="1"/>
    <col min="8" max="8" width="11.875" style="70" customWidth="1"/>
    <col min="9" max="9" width="10.2583333333333" style="70" customWidth="1"/>
    <col min="10" max="10" width="9.50833333333333" style="70" customWidth="1"/>
    <col min="11" max="11" width="11.5083333333333" style="70" customWidth="1"/>
    <col min="12" max="12" width="12.2583333333333" style="70" customWidth="1"/>
    <col min="13" max="13" width="12.875" style="70" customWidth="1"/>
    <col min="14" max="16384" width="9" style="71"/>
  </cols>
  <sheetData>
    <row r="1" ht="30" customHeight="1" spans="1:13">
      <c r="A1" s="72" t="s">
        <v>455</v>
      </c>
      <c r="B1" s="73"/>
      <c r="C1" s="73"/>
      <c r="D1" s="73"/>
      <c r="E1" s="73"/>
      <c r="F1" s="73"/>
      <c r="G1" s="73"/>
      <c r="H1" s="73"/>
      <c r="I1" s="73"/>
      <c r="J1" s="73"/>
      <c r="K1" s="73"/>
      <c r="L1" s="73"/>
      <c r="M1" s="73"/>
    </row>
    <row r="2" ht="18" customHeight="1" spans="1:13">
      <c r="A2" s="74" t="s">
        <v>287</v>
      </c>
      <c r="B2" s="74"/>
      <c r="C2" s="74"/>
      <c r="D2" s="74"/>
      <c r="E2" s="74"/>
      <c r="F2" s="74"/>
      <c r="G2" s="74"/>
      <c r="H2" s="74"/>
      <c r="I2" s="74"/>
      <c r="J2" s="74"/>
      <c r="K2" s="74"/>
      <c r="L2" s="74"/>
      <c r="M2" s="74"/>
    </row>
    <row r="3" s="67" customFormat="1" ht="18" customHeight="1" spans="1:13">
      <c r="A3" s="75" t="s">
        <v>537</v>
      </c>
      <c r="B3" s="76"/>
      <c r="C3" s="76"/>
      <c r="D3" s="77"/>
      <c r="E3" s="77"/>
      <c r="F3" s="77"/>
      <c r="G3" s="76"/>
      <c r="H3" s="76"/>
      <c r="I3" s="105"/>
      <c r="J3" s="106"/>
      <c r="K3" s="106"/>
      <c r="L3" s="107" t="s">
        <v>535</v>
      </c>
      <c r="M3" s="106"/>
    </row>
    <row r="4" s="68" customFormat="1" ht="15.95" customHeight="1" spans="1:13">
      <c r="A4" s="78" t="s">
        <v>3</v>
      </c>
      <c r="B4" s="79" t="s">
        <v>288</v>
      </c>
      <c r="C4" s="80"/>
      <c r="D4" s="80"/>
      <c r="E4" s="80"/>
      <c r="F4" s="80"/>
      <c r="G4" s="80"/>
      <c r="H4" s="79" t="s">
        <v>289</v>
      </c>
      <c r="I4" s="80"/>
      <c r="J4" s="80"/>
      <c r="K4" s="80"/>
      <c r="L4" s="80"/>
      <c r="M4" s="108"/>
    </row>
    <row r="5" s="68" customFormat="1" ht="15.95" customHeight="1" spans="1:13">
      <c r="A5" s="81"/>
      <c r="B5" s="82" t="s">
        <v>457</v>
      </c>
      <c r="C5" s="82" t="s">
        <v>458</v>
      </c>
      <c r="D5" s="82" t="s">
        <v>518</v>
      </c>
      <c r="E5" s="82" t="s">
        <v>460</v>
      </c>
      <c r="F5" s="82" t="s">
        <v>461</v>
      </c>
      <c r="G5" s="83" t="s">
        <v>462</v>
      </c>
      <c r="H5" s="82" t="s">
        <v>457</v>
      </c>
      <c r="I5" s="82" t="s">
        <v>458</v>
      </c>
      <c r="J5" s="82" t="s">
        <v>518</v>
      </c>
      <c r="K5" s="82" t="s">
        <v>460</v>
      </c>
      <c r="L5" s="82" t="s">
        <v>461</v>
      </c>
      <c r="M5" s="109" t="s">
        <v>462</v>
      </c>
    </row>
    <row r="6" s="67" customFormat="1" ht="15.95" customHeight="1" spans="1:13">
      <c r="A6" s="84" t="s">
        <v>463</v>
      </c>
      <c r="B6" s="85">
        <v>3000000</v>
      </c>
      <c r="C6" s="85"/>
      <c r="D6" s="85"/>
      <c r="E6" s="85"/>
      <c r="F6" s="85">
        <v>-976846.59</v>
      </c>
      <c r="G6" s="85">
        <v>2023153.41</v>
      </c>
      <c r="H6" s="85">
        <v>3000000</v>
      </c>
      <c r="I6" s="85"/>
      <c r="J6" s="85"/>
      <c r="K6" s="85"/>
      <c r="L6" s="85">
        <v>-976846.59</v>
      </c>
      <c r="M6" s="85">
        <v>2023153.41</v>
      </c>
    </row>
    <row r="7" s="67" customFormat="1" ht="15.95" customHeight="1" spans="1:13">
      <c r="A7" s="86" t="s">
        <v>464</v>
      </c>
      <c r="B7" s="85"/>
      <c r="C7" s="85"/>
      <c r="D7" s="85"/>
      <c r="E7" s="85"/>
      <c r="F7" s="85"/>
      <c r="G7" s="85"/>
      <c r="H7" s="85"/>
      <c r="I7" s="85"/>
      <c r="J7" s="85"/>
      <c r="K7" s="85"/>
      <c r="L7" s="85"/>
      <c r="M7" s="85"/>
    </row>
    <row r="8" s="67" customFormat="1" ht="15.95" customHeight="1" spans="1:13">
      <c r="A8" s="86" t="s">
        <v>465</v>
      </c>
      <c r="B8" s="85"/>
      <c r="C8" s="85"/>
      <c r="D8" s="85"/>
      <c r="E8" s="85"/>
      <c r="F8" s="85"/>
      <c r="G8" s="85">
        <v>0</v>
      </c>
      <c r="H8" s="85"/>
      <c r="I8" s="85"/>
      <c r="J8" s="85"/>
      <c r="K8" s="85"/>
      <c r="L8" s="85"/>
      <c r="M8" s="85"/>
    </row>
    <row r="9" s="67" customFormat="1" ht="15.95" customHeight="1" spans="1:13">
      <c r="A9" s="87" t="s">
        <v>466</v>
      </c>
      <c r="B9" s="85">
        <v>3000000</v>
      </c>
      <c r="C9" s="85"/>
      <c r="D9" s="85"/>
      <c r="E9" s="85"/>
      <c r="F9" s="85">
        <v>-976846.59</v>
      </c>
      <c r="G9" s="85">
        <v>2023153.41</v>
      </c>
      <c r="H9" s="85">
        <v>3000000</v>
      </c>
      <c r="I9" s="85"/>
      <c r="J9" s="85"/>
      <c r="K9" s="85"/>
      <c r="L9" s="85">
        <v>-976846.59</v>
      </c>
      <c r="M9" s="85">
        <v>2023153.41</v>
      </c>
    </row>
    <row r="10" s="67" customFormat="1" ht="15.95" customHeight="1" spans="1:13">
      <c r="A10" s="87" t="s">
        <v>519</v>
      </c>
      <c r="B10" s="85">
        <v>1000000</v>
      </c>
      <c r="C10" s="85"/>
      <c r="D10" s="85"/>
      <c r="E10" s="85"/>
      <c r="F10" s="85">
        <v>-1839350.1</v>
      </c>
      <c r="G10" s="85">
        <v>-839350.1</v>
      </c>
      <c r="H10" s="85"/>
      <c r="I10" s="85"/>
      <c r="J10" s="85"/>
      <c r="K10" s="85"/>
      <c r="L10" s="85"/>
      <c r="M10" s="85">
        <v>0</v>
      </c>
    </row>
    <row r="11" s="67" customFormat="1" ht="15.95" customHeight="1" spans="1:13">
      <c r="A11" s="88" t="s">
        <v>468</v>
      </c>
      <c r="B11" s="89"/>
      <c r="C11" s="90"/>
      <c r="D11" s="89"/>
      <c r="E11" s="89"/>
      <c r="F11" s="91">
        <v>-1839350.1</v>
      </c>
      <c r="G11" s="92">
        <v>-1839350.1</v>
      </c>
      <c r="H11" s="89"/>
      <c r="I11" s="90"/>
      <c r="J11" s="89"/>
      <c r="K11" s="89"/>
      <c r="L11" s="85"/>
      <c r="M11" s="85">
        <v>0</v>
      </c>
    </row>
    <row r="12" s="67" customFormat="1" ht="15.95" customHeight="1" spans="1:13">
      <c r="A12" s="88" t="s">
        <v>469</v>
      </c>
      <c r="B12" s="89"/>
      <c r="C12" s="90"/>
      <c r="D12" s="89"/>
      <c r="E12" s="89"/>
      <c r="F12" s="90"/>
      <c r="G12" s="92"/>
      <c r="H12" s="89"/>
      <c r="I12" s="90"/>
      <c r="J12" s="89"/>
      <c r="K12" s="89"/>
      <c r="L12" s="85"/>
      <c r="M12" s="85"/>
    </row>
    <row r="13" s="67" customFormat="1" ht="15.95" customHeight="1" spans="1:13">
      <c r="A13" s="87" t="s">
        <v>520</v>
      </c>
      <c r="B13" s="89"/>
      <c r="C13" s="90"/>
      <c r="D13" s="93"/>
      <c r="E13" s="89"/>
      <c r="F13" s="89"/>
      <c r="G13" s="92">
        <v>0</v>
      </c>
      <c r="H13" s="89"/>
      <c r="I13" s="90"/>
      <c r="J13" s="89"/>
      <c r="K13" s="89"/>
      <c r="L13" s="85">
        <v>0</v>
      </c>
      <c r="M13" s="85">
        <v>0</v>
      </c>
    </row>
    <row r="14" s="67" customFormat="1" ht="15.95" customHeight="1" spans="1:13">
      <c r="A14" s="87" t="s">
        <v>471</v>
      </c>
      <c r="B14" s="89">
        <v>1000000</v>
      </c>
      <c r="C14" s="89"/>
      <c r="D14" s="89"/>
      <c r="E14" s="89"/>
      <c r="F14" s="89"/>
      <c r="G14" s="92">
        <v>1000000</v>
      </c>
      <c r="H14" s="89"/>
      <c r="I14" s="89"/>
      <c r="J14" s="89"/>
      <c r="K14" s="89"/>
      <c r="L14" s="89"/>
      <c r="M14" s="110"/>
    </row>
    <row r="15" s="67" customFormat="1" ht="15.95" customHeight="1" spans="1:13">
      <c r="A15" s="94" t="s">
        <v>521</v>
      </c>
      <c r="B15" s="89"/>
      <c r="C15" s="90"/>
      <c r="D15" s="89"/>
      <c r="E15" s="89"/>
      <c r="F15" s="95"/>
      <c r="G15" s="92">
        <v>0</v>
      </c>
      <c r="H15" s="89"/>
      <c r="I15" s="90"/>
      <c r="J15" s="89"/>
      <c r="K15" s="89"/>
      <c r="L15" s="89"/>
      <c r="M15" s="110"/>
    </row>
    <row r="16" s="67" customFormat="1" ht="15.95" customHeight="1" spans="1:13">
      <c r="A16" s="94" t="s">
        <v>522</v>
      </c>
      <c r="B16" s="89"/>
      <c r="C16" s="90"/>
      <c r="D16" s="93"/>
      <c r="E16" s="89"/>
      <c r="F16" s="95"/>
      <c r="G16" s="92"/>
      <c r="H16" s="89"/>
      <c r="I16" s="90"/>
      <c r="J16" s="89"/>
      <c r="K16" s="89"/>
      <c r="L16" s="89"/>
      <c r="M16" s="110"/>
    </row>
    <row r="17" s="67" customFormat="1" ht="15.95" customHeight="1" spans="1:13">
      <c r="A17" s="94" t="s">
        <v>523</v>
      </c>
      <c r="B17" s="89"/>
      <c r="C17" s="90"/>
      <c r="D17" s="89"/>
      <c r="E17" s="89"/>
      <c r="F17" s="90"/>
      <c r="G17" s="92"/>
      <c r="H17" s="89"/>
      <c r="I17" s="90"/>
      <c r="J17" s="89"/>
      <c r="K17" s="89"/>
      <c r="L17" s="89"/>
      <c r="M17" s="110"/>
    </row>
    <row r="18" s="67" customFormat="1" ht="15.95" customHeight="1" spans="1:13">
      <c r="A18" s="87" t="s">
        <v>475</v>
      </c>
      <c r="B18" s="89"/>
      <c r="C18" s="90"/>
      <c r="D18" s="89"/>
      <c r="E18" s="89"/>
      <c r="F18" s="89"/>
      <c r="G18" s="92"/>
      <c r="H18" s="89"/>
      <c r="I18" s="90"/>
      <c r="J18" s="89"/>
      <c r="K18" s="89"/>
      <c r="L18" s="89"/>
      <c r="M18" s="110"/>
    </row>
    <row r="19" s="67" customFormat="1" ht="15.95" customHeight="1" spans="1:13">
      <c r="A19" s="94" t="s">
        <v>524</v>
      </c>
      <c r="B19" s="89"/>
      <c r="C19" s="90"/>
      <c r="D19" s="89"/>
      <c r="E19" s="89"/>
      <c r="F19" s="89"/>
      <c r="G19" s="92"/>
      <c r="H19" s="89"/>
      <c r="I19" s="90"/>
      <c r="J19" s="89"/>
      <c r="K19" s="89"/>
      <c r="L19" s="89"/>
      <c r="M19" s="110"/>
    </row>
    <row r="20" s="67" customFormat="1" ht="15.95" customHeight="1" spans="1:13">
      <c r="A20" s="94" t="s">
        <v>525</v>
      </c>
      <c r="B20" s="89"/>
      <c r="C20" s="90"/>
      <c r="D20" s="89"/>
      <c r="E20" s="89"/>
      <c r="F20" s="90"/>
      <c r="G20" s="92"/>
      <c r="H20" s="89"/>
      <c r="I20" s="90"/>
      <c r="J20" s="89"/>
      <c r="K20" s="89"/>
      <c r="L20" s="89"/>
      <c r="M20" s="110"/>
    </row>
    <row r="21" s="67" customFormat="1" ht="15.95" customHeight="1" spans="1:13">
      <c r="A21" s="88" t="s">
        <v>478</v>
      </c>
      <c r="B21" s="89"/>
      <c r="C21" s="90"/>
      <c r="D21" s="89"/>
      <c r="E21" s="89"/>
      <c r="F21" s="90"/>
      <c r="G21" s="92"/>
      <c r="H21" s="89"/>
      <c r="I21" s="90"/>
      <c r="J21" s="89"/>
      <c r="K21" s="89"/>
      <c r="L21" s="89"/>
      <c r="M21" s="110"/>
    </row>
    <row r="22" s="67" customFormat="1" ht="15.95" customHeight="1" spans="1:13">
      <c r="A22" s="94" t="s">
        <v>523</v>
      </c>
      <c r="B22" s="89"/>
      <c r="C22" s="95"/>
      <c r="D22" s="89"/>
      <c r="E22" s="89"/>
      <c r="F22" s="90"/>
      <c r="G22" s="92"/>
      <c r="H22" s="89"/>
      <c r="I22" s="111"/>
      <c r="J22" s="89"/>
      <c r="K22" s="89"/>
      <c r="L22" s="89"/>
      <c r="M22" s="110"/>
    </row>
    <row r="23" s="67" customFormat="1" ht="15.95" customHeight="1" spans="1:13">
      <c r="A23" s="87" t="s">
        <v>479</v>
      </c>
      <c r="B23" s="89"/>
      <c r="C23" s="95"/>
      <c r="D23" s="92"/>
      <c r="E23" s="89"/>
      <c r="F23" s="90"/>
      <c r="G23" s="92"/>
      <c r="H23" s="89"/>
      <c r="I23" s="89"/>
      <c r="J23" s="89"/>
      <c r="K23" s="89"/>
      <c r="L23" s="89"/>
      <c r="M23" s="110"/>
    </row>
    <row r="24" s="67" customFormat="1" ht="15.95" customHeight="1" spans="1:13">
      <c r="A24" s="94" t="s">
        <v>526</v>
      </c>
      <c r="B24" s="89"/>
      <c r="C24" s="89"/>
      <c r="D24" s="89"/>
      <c r="E24" s="89"/>
      <c r="F24" s="90"/>
      <c r="G24" s="92"/>
      <c r="H24" s="89"/>
      <c r="I24" s="90"/>
      <c r="J24" s="89"/>
      <c r="K24" s="89"/>
      <c r="L24" s="89"/>
      <c r="M24" s="110"/>
    </row>
    <row r="25" s="67" customFormat="1" ht="15.95" customHeight="1" spans="1:13">
      <c r="A25" s="94" t="s">
        <v>527</v>
      </c>
      <c r="B25" s="89"/>
      <c r="C25" s="89"/>
      <c r="D25" s="89"/>
      <c r="E25" s="89"/>
      <c r="F25" s="89"/>
      <c r="G25" s="92"/>
      <c r="H25" s="89"/>
      <c r="I25" s="90"/>
      <c r="J25" s="89"/>
      <c r="K25" s="89"/>
      <c r="L25" s="89"/>
      <c r="M25" s="110"/>
    </row>
    <row r="26" s="67" customFormat="1" ht="15.95" customHeight="1" spans="1:13">
      <c r="A26" s="94" t="s">
        <v>528</v>
      </c>
      <c r="B26" s="89"/>
      <c r="C26" s="89"/>
      <c r="D26" s="89"/>
      <c r="E26" s="89"/>
      <c r="F26" s="89"/>
      <c r="G26" s="92"/>
      <c r="H26" s="89"/>
      <c r="I26" s="90"/>
      <c r="J26" s="89"/>
      <c r="K26" s="89"/>
      <c r="L26" s="89"/>
      <c r="M26" s="110"/>
    </row>
    <row r="27" s="67" customFormat="1" ht="15.95" customHeight="1" spans="1:13">
      <c r="A27" s="94" t="s">
        <v>529</v>
      </c>
      <c r="B27" s="89"/>
      <c r="C27" s="89"/>
      <c r="D27" s="89"/>
      <c r="E27" s="89"/>
      <c r="F27" s="89"/>
      <c r="G27" s="92"/>
      <c r="H27" s="89"/>
      <c r="I27" s="90"/>
      <c r="J27" s="89"/>
      <c r="K27" s="89"/>
      <c r="L27" s="89"/>
      <c r="M27" s="110"/>
    </row>
    <row r="28" s="67" customFormat="1" ht="15.95" customHeight="1" spans="1:13">
      <c r="A28" s="87" t="s">
        <v>484</v>
      </c>
      <c r="B28" s="96"/>
      <c r="C28" s="96"/>
      <c r="D28" s="96"/>
      <c r="E28" s="96"/>
      <c r="F28" s="96"/>
      <c r="G28" s="97"/>
      <c r="H28" s="96"/>
      <c r="I28" s="112"/>
      <c r="J28" s="96"/>
      <c r="K28" s="96"/>
      <c r="L28" s="96"/>
      <c r="M28" s="110"/>
    </row>
    <row r="29" s="67" customFormat="1" ht="15.95" customHeight="1" spans="1:13">
      <c r="A29" s="94" t="s">
        <v>530</v>
      </c>
      <c r="B29" s="96"/>
      <c r="C29" s="96"/>
      <c r="D29" s="96"/>
      <c r="E29" s="96"/>
      <c r="F29" s="96"/>
      <c r="G29" s="97"/>
      <c r="H29" s="96"/>
      <c r="I29" s="112"/>
      <c r="J29" s="96"/>
      <c r="K29" s="96"/>
      <c r="L29" s="96"/>
      <c r="M29" s="110"/>
    </row>
    <row r="30" s="67" customFormat="1" ht="15.95" customHeight="1" spans="1:13">
      <c r="A30" s="94" t="s">
        <v>531</v>
      </c>
      <c r="B30" s="96"/>
      <c r="C30" s="96"/>
      <c r="D30" s="96"/>
      <c r="E30" s="96"/>
      <c r="F30" s="96"/>
      <c r="G30" s="97"/>
      <c r="H30" s="96"/>
      <c r="I30" s="112"/>
      <c r="J30" s="96"/>
      <c r="K30" s="96"/>
      <c r="L30" s="96"/>
      <c r="M30" s="110"/>
    </row>
    <row r="31" s="67" customFormat="1" ht="15.95" customHeight="1" spans="1:13">
      <c r="A31" s="87" t="s">
        <v>487</v>
      </c>
      <c r="B31" s="96"/>
      <c r="C31" s="96"/>
      <c r="D31" s="96"/>
      <c r="E31" s="96"/>
      <c r="F31" s="96"/>
      <c r="G31" s="97"/>
      <c r="H31" s="96"/>
      <c r="I31" s="112"/>
      <c r="J31" s="96"/>
      <c r="K31" s="96"/>
      <c r="L31" s="96"/>
      <c r="M31" s="110"/>
    </row>
    <row r="32" s="67" customFormat="1" ht="15.95" customHeight="1" spans="1:13">
      <c r="A32" s="98" t="s">
        <v>488</v>
      </c>
      <c r="B32" s="99">
        <v>4000000</v>
      </c>
      <c r="C32" s="99"/>
      <c r="D32" s="99"/>
      <c r="E32" s="99"/>
      <c r="F32" s="100">
        <v>-2816196.69</v>
      </c>
      <c r="G32" s="101">
        <v>1183803.31</v>
      </c>
      <c r="H32" s="99">
        <v>3000000</v>
      </c>
      <c r="I32" s="99"/>
      <c r="J32" s="99"/>
      <c r="K32" s="99"/>
      <c r="L32" s="85">
        <v>-976846.59</v>
      </c>
      <c r="M32" s="85">
        <v>2023153.41</v>
      </c>
    </row>
    <row r="33" ht="33.75" customHeight="1" spans="1:10">
      <c r="A33" s="102" t="s">
        <v>532</v>
      </c>
      <c r="E33" s="103" t="s">
        <v>533</v>
      </c>
      <c r="J33" s="113" t="s">
        <v>358</v>
      </c>
    </row>
    <row r="36" spans="2:4">
      <c r="B36" s="104"/>
      <c r="C36" s="104"/>
      <c r="D36" s="104"/>
    </row>
  </sheetData>
  <mergeCells count="6">
    <mergeCell ref="A1:M1"/>
    <mergeCell ref="A2:M2"/>
    <mergeCell ref="D3:F3"/>
    <mergeCell ref="B4:G4"/>
    <mergeCell ref="H4:M4"/>
    <mergeCell ref="A4:A5"/>
  </mergeCells>
  <pageMargins left="0.751388888888889" right="0.751388888888889" top="1" bottom="1" header="0.5" footer="0.5"/>
  <pageSetup paperSize="9" scale="75" orientation="landscape" horizontalDpi="600"/>
  <headerFooter>
    <oddFooter>&amp;C8</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5"/>
  <sheetViews>
    <sheetView zoomScale="80" zoomScaleNormal="80" topLeftCell="A19" workbookViewId="0">
      <selection activeCell="B4" sqref="B4:B5"/>
    </sheetView>
  </sheetViews>
  <sheetFormatPr defaultColWidth="9" defaultRowHeight="13.5"/>
  <cols>
    <col min="1" max="1" width="25.375" style="2" customWidth="1"/>
    <col min="2" max="2" width="35.125" style="2" customWidth="1"/>
    <col min="3" max="3" width="16" style="2" customWidth="1"/>
    <col min="4" max="8" width="9" style="2"/>
    <col min="9" max="9" width="13.7583333333333" style="2" customWidth="1"/>
    <col min="10" max="10" width="14.875" style="52" customWidth="1"/>
    <col min="11" max="11" width="13.7583333333333" style="3" customWidth="1"/>
    <col min="12" max="13" width="9" style="2"/>
    <col min="14" max="14" width="12.8" style="2"/>
    <col min="15" max="16384" width="9" style="2"/>
  </cols>
  <sheetData>
    <row r="1" spans="1:10">
      <c r="A1" s="11" t="s">
        <v>538</v>
      </c>
      <c r="B1" s="14" t="s">
        <v>539</v>
      </c>
      <c r="C1" s="53" t="s">
        <v>540</v>
      </c>
      <c r="D1" s="53" t="s">
        <v>541</v>
      </c>
      <c r="E1" s="53" t="s">
        <v>542</v>
      </c>
      <c r="F1" s="53" t="s">
        <v>543</v>
      </c>
      <c r="G1" s="54" t="s">
        <v>544</v>
      </c>
      <c r="H1" s="53" t="s">
        <v>545</v>
      </c>
      <c r="I1" s="53" t="s">
        <v>546</v>
      </c>
      <c r="J1" s="62" t="s">
        <v>547</v>
      </c>
    </row>
    <row r="2" spans="1:10">
      <c r="A2" s="11" t="s">
        <v>548</v>
      </c>
      <c r="B2" s="14"/>
      <c r="C2" s="55">
        <v>0.05</v>
      </c>
      <c r="D2" s="55">
        <v>0.1</v>
      </c>
      <c r="E2" s="55">
        <v>0.2</v>
      </c>
      <c r="F2" s="55">
        <v>0.3</v>
      </c>
      <c r="G2" s="55">
        <v>0.5</v>
      </c>
      <c r="H2" s="55">
        <v>1</v>
      </c>
      <c r="I2" s="14"/>
      <c r="J2" s="62"/>
    </row>
    <row r="3" spans="1:10">
      <c r="A3" s="11"/>
      <c r="B3" s="14" t="s">
        <v>549</v>
      </c>
      <c r="C3" s="56"/>
      <c r="D3" s="14"/>
      <c r="E3" s="14"/>
      <c r="F3" s="14"/>
      <c r="G3" s="14"/>
      <c r="H3" s="14"/>
      <c r="I3" s="63">
        <f>C3*C2</f>
        <v>0</v>
      </c>
      <c r="J3" s="62">
        <f>C3-I3</f>
        <v>0</v>
      </c>
    </row>
    <row r="4" spans="1:10">
      <c r="A4" s="11"/>
      <c r="B4" s="14" t="s">
        <v>550</v>
      </c>
      <c r="C4" s="56"/>
      <c r="D4" s="14"/>
      <c r="E4" s="14"/>
      <c r="F4" s="14"/>
      <c r="G4" s="14"/>
      <c r="H4" s="14"/>
      <c r="I4" s="63">
        <f>C4*C2</f>
        <v>0</v>
      </c>
      <c r="J4" s="62">
        <f>C4-I4</f>
        <v>0</v>
      </c>
    </row>
    <row r="5" spans="1:10">
      <c r="A5" s="11"/>
      <c r="B5" s="14" t="s">
        <v>551</v>
      </c>
      <c r="C5" s="57"/>
      <c r="D5" s="14"/>
      <c r="E5" s="14"/>
      <c r="F5" s="14"/>
      <c r="G5" s="14"/>
      <c r="H5" s="14"/>
      <c r="I5" s="63">
        <f>C5*C2</f>
        <v>0</v>
      </c>
      <c r="J5" s="62">
        <f>C5-I5</f>
        <v>0</v>
      </c>
    </row>
    <row r="6" spans="1:10">
      <c r="A6" s="11"/>
      <c r="B6" s="14"/>
      <c r="C6" s="14"/>
      <c r="D6" s="14"/>
      <c r="E6" s="14"/>
      <c r="F6" s="14"/>
      <c r="G6" s="14"/>
      <c r="H6" s="14"/>
      <c r="I6" s="14"/>
      <c r="J6" s="62"/>
    </row>
    <row r="7" spans="1:10">
      <c r="A7" s="11"/>
      <c r="B7" s="14"/>
      <c r="C7" s="14"/>
      <c r="D7" s="14"/>
      <c r="E7" s="14"/>
      <c r="F7" s="14"/>
      <c r="G7" s="14"/>
      <c r="H7" s="14"/>
      <c r="I7" s="14"/>
      <c r="J7" s="62"/>
    </row>
    <row r="8" spans="1:10">
      <c r="A8" s="11"/>
      <c r="B8" s="14"/>
      <c r="C8" s="14"/>
      <c r="D8" s="14"/>
      <c r="E8" s="14"/>
      <c r="F8" s="14"/>
      <c r="G8" s="14"/>
      <c r="H8" s="14"/>
      <c r="I8" s="14"/>
      <c r="J8" s="62"/>
    </row>
    <row r="9" spans="1:10">
      <c r="A9" s="11"/>
      <c r="B9" s="14"/>
      <c r="C9" s="14"/>
      <c r="D9" s="14"/>
      <c r="E9" s="14"/>
      <c r="F9" s="14"/>
      <c r="G9" s="14"/>
      <c r="H9" s="14"/>
      <c r="I9" s="14"/>
      <c r="J9" s="62"/>
    </row>
    <row r="10" spans="1:10">
      <c r="A10" s="11"/>
      <c r="B10" s="14"/>
      <c r="C10" s="14"/>
      <c r="D10" s="14"/>
      <c r="E10" s="14"/>
      <c r="F10" s="14"/>
      <c r="G10" s="14"/>
      <c r="H10" s="14"/>
      <c r="I10" s="14"/>
      <c r="J10" s="62"/>
    </row>
    <row r="11" spans="1:10">
      <c r="A11" s="11"/>
      <c r="B11" s="14"/>
      <c r="C11" s="14"/>
      <c r="D11" s="14"/>
      <c r="E11" s="14"/>
      <c r="F11" s="14"/>
      <c r="G11" s="14"/>
      <c r="H11" s="14"/>
      <c r="I11" s="14"/>
      <c r="J11" s="62"/>
    </row>
    <row r="12" spans="1:10">
      <c r="A12" s="11"/>
      <c r="B12" s="14"/>
      <c r="C12" s="14"/>
      <c r="D12" s="14"/>
      <c r="E12" s="14"/>
      <c r="F12" s="14"/>
      <c r="G12" s="14"/>
      <c r="H12" s="14"/>
      <c r="I12" s="14"/>
      <c r="J12" s="62"/>
    </row>
    <row r="13" spans="1:10">
      <c r="A13" s="11"/>
      <c r="B13" s="14"/>
      <c r="C13" s="14"/>
      <c r="D13" s="14"/>
      <c r="E13" s="14"/>
      <c r="F13" s="14"/>
      <c r="G13" s="14"/>
      <c r="H13" s="14"/>
      <c r="I13" s="14"/>
      <c r="J13" s="62"/>
    </row>
    <row r="14" spans="1:10">
      <c r="A14" s="11"/>
      <c r="B14" s="58" t="s">
        <v>552</v>
      </c>
      <c r="C14" s="59">
        <f t="shared" ref="C14:I14" si="0">SUM(C3:C13)</f>
        <v>0</v>
      </c>
      <c r="D14" s="59">
        <f t="shared" si="0"/>
        <v>0</v>
      </c>
      <c r="E14" s="59">
        <f t="shared" si="0"/>
        <v>0</v>
      </c>
      <c r="F14" s="59">
        <f t="shared" si="0"/>
        <v>0</v>
      </c>
      <c r="G14" s="59">
        <f t="shared" si="0"/>
        <v>0</v>
      </c>
      <c r="H14" s="59">
        <f t="shared" si="0"/>
        <v>0</v>
      </c>
      <c r="I14" s="59">
        <f t="shared" si="0"/>
        <v>0</v>
      </c>
      <c r="J14" s="62">
        <f>C14-I14</f>
        <v>0</v>
      </c>
    </row>
    <row r="15" spans="10:10">
      <c r="J15" s="2"/>
    </row>
    <row r="16" spans="10:10">
      <c r="J16" s="2"/>
    </row>
    <row r="17" spans="1:10">
      <c r="A17" s="11" t="s">
        <v>548</v>
      </c>
      <c r="B17" s="14"/>
      <c r="C17" s="55">
        <v>0.05</v>
      </c>
      <c r="D17" s="55">
        <v>0.1</v>
      </c>
      <c r="E17" s="55">
        <v>0.2</v>
      </c>
      <c r="F17" s="55">
        <v>0.3</v>
      </c>
      <c r="G17" s="55">
        <v>0.5</v>
      </c>
      <c r="H17" s="55">
        <v>1</v>
      </c>
      <c r="I17" s="14"/>
      <c r="J17" s="62"/>
    </row>
    <row r="18" spans="1:10">
      <c r="A18" s="11"/>
      <c r="B18" s="14" t="s">
        <v>549</v>
      </c>
      <c r="C18" s="56">
        <v>5847511.16</v>
      </c>
      <c r="D18" s="14"/>
      <c r="E18" s="14"/>
      <c r="F18" s="14"/>
      <c r="G18" s="14"/>
      <c r="H18" s="14"/>
      <c r="I18" s="63">
        <f>C18*C17</f>
        <v>292375.558</v>
      </c>
      <c r="J18" s="62">
        <f>C18-I18</f>
        <v>5555135.602</v>
      </c>
    </row>
    <row r="19" spans="1:10">
      <c r="A19" s="11"/>
      <c r="B19" s="14" t="s">
        <v>550</v>
      </c>
      <c r="C19" s="56">
        <v>3854</v>
      </c>
      <c r="D19" s="14"/>
      <c r="E19" s="14"/>
      <c r="F19" s="14"/>
      <c r="G19" s="14"/>
      <c r="H19" s="14"/>
      <c r="I19" s="63">
        <f>C19*C17</f>
        <v>192.7</v>
      </c>
      <c r="J19" s="62">
        <f>C19-I19</f>
        <v>3661.3</v>
      </c>
    </row>
    <row r="20" spans="1:10">
      <c r="A20" s="11"/>
      <c r="B20" s="14" t="s">
        <v>551</v>
      </c>
      <c r="C20" s="57">
        <v>1390</v>
      </c>
      <c r="D20" s="14"/>
      <c r="E20" s="14"/>
      <c r="F20" s="14"/>
      <c r="G20" s="14"/>
      <c r="H20" s="14"/>
      <c r="I20" s="63">
        <f>C20*C17</f>
        <v>69.5</v>
      </c>
      <c r="J20" s="62">
        <f>C20-I20</f>
        <v>1320.5</v>
      </c>
    </row>
    <row r="21" spans="1:10">
      <c r="A21" s="11"/>
      <c r="B21" s="14"/>
      <c r="C21" s="14"/>
      <c r="D21" s="14"/>
      <c r="E21" s="14"/>
      <c r="F21" s="14"/>
      <c r="G21" s="14"/>
      <c r="H21" s="14"/>
      <c r="I21" s="14"/>
      <c r="J21" s="62"/>
    </row>
    <row r="22" spans="1:10">
      <c r="A22" s="11"/>
      <c r="B22" s="14"/>
      <c r="C22" s="14"/>
      <c r="D22" s="14"/>
      <c r="E22" s="14"/>
      <c r="F22" s="14"/>
      <c r="G22" s="14"/>
      <c r="H22" s="14"/>
      <c r="I22" s="14"/>
      <c r="J22" s="62"/>
    </row>
    <row r="23" spans="1:10">
      <c r="A23" s="11"/>
      <c r="B23" s="14"/>
      <c r="C23" s="14"/>
      <c r="D23" s="14"/>
      <c r="E23" s="14"/>
      <c r="F23" s="14"/>
      <c r="G23" s="14"/>
      <c r="H23" s="14"/>
      <c r="I23" s="14"/>
      <c r="J23" s="62"/>
    </row>
    <row r="24" spans="1:10">
      <c r="A24" s="11"/>
      <c r="B24" s="14"/>
      <c r="C24" s="14"/>
      <c r="D24" s="14"/>
      <c r="E24" s="14"/>
      <c r="F24" s="14"/>
      <c r="G24" s="14"/>
      <c r="H24" s="14"/>
      <c r="I24" s="14"/>
      <c r="J24" s="62"/>
    </row>
    <row r="25" spans="1:10">
      <c r="A25" s="11"/>
      <c r="B25" s="14"/>
      <c r="C25" s="14"/>
      <c r="D25" s="14"/>
      <c r="E25" s="14"/>
      <c r="F25" s="14"/>
      <c r="G25" s="14"/>
      <c r="H25" s="14"/>
      <c r="I25" s="14"/>
      <c r="J25" s="62"/>
    </row>
    <row r="26" spans="1:10">
      <c r="A26" s="11"/>
      <c r="B26" s="14"/>
      <c r="C26" s="14"/>
      <c r="D26" s="14"/>
      <c r="E26" s="14"/>
      <c r="F26" s="14"/>
      <c r="G26" s="14"/>
      <c r="H26" s="14"/>
      <c r="I26" s="14"/>
      <c r="J26" s="62"/>
    </row>
    <row r="27" spans="1:10">
      <c r="A27" s="11"/>
      <c r="B27" s="14"/>
      <c r="C27" s="14"/>
      <c r="D27" s="14"/>
      <c r="E27" s="14"/>
      <c r="F27" s="14"/>
      <c r="G27" s="14"/>
      <c r="H27" s="14"/>
      <c r="I27" s="14"/>
      <c r="J27" s="62"/>
    </row>
    <row r="28" spans="1:14">
      <c r="A28" s="11"/>
      <c r="B28" s="14"/>
      <c r="C28" s="14"/>
      <c r="D28" s="14"/>
      <c r="E28" s="14"/>
      <c r="F28" s="14"/>
      <c r="G28" s="14"/>
      <c r="H28" s="14"/>
      <c r="I28" s="14"/>
      <c r="J28" s="62"/>
      <c r="L28" s="3" t="s">
        <v>553</v>
      </c>
      <c r="M28" s="3"/>
      <c r="N28" s="3">
        <v>146361.789</v>
      </c>
    </row>
    <row r="29" spans="1:14">
      <c r="A29" s="11"/>
      <c r="B29" s="58" t="s">
        <v>552</v>
      </c>
      <c r="C29" s="59">
        <f t="shared" ref="C29:I29" si="1">SUM(C18:C28)</f>
        <v>5852755.16</v>
      </c>
      <c r="D29" s="59">
        <f t="shared" si="1"/>
        <v>0</v>
      </c>
      <c r="E29" s="59">
        <f t="shared" si="1"/>
        <v>0</v>
      </c>
      <c r="F29" s="59">
        <f t="shared" si="1"/>
        <v>0</v>
      </c>
      <c r="G29" s="59">
        <f t="shared" si="1"/>
        <v>0</v>
      </c>
      <c r="H29" s="59">
        <f t="shared" si="1"/>
        <v>0</v>
      </c>
      <c r="I29" s="59">
        <f t="shared" si="1"/>
        <v>292637.758</v>
      </c>
      <c r="J29" s="62">
        <f>C29-I29</f>
        <v>5560117.402</v>
      </c>
      <c r="L29" s="3" t="s">
        <v>554</v>
      </c>
      <c r="M29" s="3"/>
      <c r="N29" s="3">
        <v>146361.789</v>
      </c>
    </row>
    <row r="30" spans="1:10">
      <c r="A30" s="11"/>
      <c r="B30" s="11"/>
      <c r="C30" s="11"/>
      <c r="D30" s="11"/>
      <c r="E30" s="11"/>
      <c r="F30" s="11"/>
      <c r="G30" s="11"/>
      <c r="H30" s="11"/>
      <c r="I30" s="11"/>
      <c r="J30" s="8"/>
    </row>
    <row r="31" spans="1:10">
      <c r="A31" s="11"/>
      <c r="B31" s="11"/>
      <c r="C31" s="11"/>
      <c r="D31" s="11"/>
      <c r="E31" s="11"/>
      <c r="F31" s="11"/>
      <c r="G31" s="11"/>
      <c r="H31" s="11"/>
      <c r="I31" s="11"/>
      <c r="J31" s="8"/>
    </row>
    <row r="33" spans="9:9">
      <c r="I33" s="3">
        <f>I29-I48</f>
        <v>146361.789</v>
      </c>
    </row>
    <row r="35" spans="1:10">
      <c r="A35" s="7" t="s">
        <v>555</v>
      </c>
      <c r="B35" s="14" t="s">
        <v>539</v>
      </c>
      <c r="C35" s="53" t="s">
        <v>540</v>
      </c>
      <c r="D35" s="53" t="s">
        <v>541</v>
      </c>
      <c r="E35" s="53" t="s">
        <v>542</v>
      </c>
      <c r="F35" s="53" t="s">
        <v>543</v>
      </c>
      <c r="G35" s="54" t="s">
        <v>544</v>
      </c>
      <c r="H35" s="53" t="s">
        <v>545</v>
      </c>
      <c r="I35" s="53" t="s">
        <v>546</v>
      </c>
      <c r="J35" s="62" t="s">
        <v>547</v>
      </c>
    </row>
    <row r="36" spans="1:10">
      <c r="A36" s="7" t="s">
        <v>548</v>
      </c>
      <c r="B36" s="14"/>
      <c r="C36" s="55">
        <v>0.05</v>
      </c>
      <c r="D36" s="55">
        <v>0.1</v>
      </c>
      <c r="E36" s="55">
        <v>0.2</v>
      </c>
      <c r="F36" s="55">
        <v>0.3</v>
      </c>
      <c r="G36" s="55">
        <v>0.5</v>
      </c>
      <c r="H36" s="55">
        <v>1</v>
      </c>
      <c r="I36" s="14"/>
      <c r="J36" s="62"/>
    </row>
    <row r="37" spans="1:10">
      <c r="A37" s="7"/>
      <c r="B37" s="14" t="s">
        <v>549</v>
      </c>
      <c r="C37" s="56">
        <v>2924553.38</v>
      </c>
      <c r="D37" s="14"/>
      <c r="E37" s="14"/>
      <c r="F37" s="14"/>
      <c r="G37" s="14"/>
      <c r="H37" s="14"/>
      <c r="I37" s="63">
        <f>C37*C36</f>
        <v>146227.669</v>
      </c>
      <c r="J37" s="62">
        <f>C37-I37</f>
        <v>2778325.711</v>
      </c>
    </row>
    <row r="38" spans="1:10">
      <c r="A38" s="7"/>
      <c r="B38" s="14" t="s">
        <v>556</v>
      </c>
      <c r="C38" s="56">
        <v>966</v>
      </c>
      <c r="D38" s="14"/>
      <c r="E38" s="14"/>
      <c r="F38" s="14"/>
      <c r="G38" s="14"/>
      <c r="H38" s="14"/>
      <c r="I38" s="56">
        <f>C38*C36</f>
        <v>48.3</v>
      </c>
      <c r="J38" s="62">
        <f>C38-I38</f>
        <v>917.7</v>
      </c>
    </row>
    <row r="39" spans="1:10">
      <c r="A39" s="7"/>
      <c r="B39" s="14"/>
      <c r="C39" s="14"/>
      <c r="D39" s="14"/>
      <c r="E39" s="14"/>
      <c r="F39" s="14"/>
      <c r="G39" s="14"/>
      <c r="H39" s="14"/>
      <c r="I39" s="14"/>
      <c r="J39" s="62"/>
    </row>
    <row r="40" spans="1:10">
      <c r="A40" s="7"/>
      <c r="B40" s="14"/>
      <c r="C40" s="14"/>
      <c r="D40" s="14"/>
      <c r="E40" s="14"/>
      <c r="F40" s="14"/>
      <c r="G40" s="14"/>
      <c r="H40" s="14"/>
      <c r="I40" s="14"/>
      <c r="J40" s="62"/>
    </row>
    <row r="41" spans="1:10">
      <c r="A41" s="7"/>
      <c r="B41" s="14"/>
      <c r="C41" s="14"/>
      <c r="D41" s="14"/>
      <c r="E41" s="14"/>
      <c r="F41" s="14"/>
      <c r="G41" s="14"/>
      <c r="H41" s="14"/>
      <c r="I41" s="14"/>
      <c r="J41" s="62"/>
    </row>
    <row r="42" spans="1:10">
      <c r="A42" s="7"/>
      <c r="B42" s="14"/>
      <c r="C42" s="14"/>
      <c r="D42" s="14"/>
      <c r="E42" s="14"/>
      <c r="F42" s="14"/>
      <c r="G42" s="14"/>
      <c r="H42" s="14"/>
      <c r="I42" s="14"/>
      <c r="J42" s="62"/>
    </row>
    <row r="43" spans="1:10">
      <c r="A43" s="7"/>
      <c r="B43" s="14"/>
      <c r="C43" s="14"/>
      <c r="D43" s="14"/>
      <c r="E43" s="14"/>
      <c r="F43" s="14"/>
      <c r="G43" s="14"/>
      <c r="H43" s="14"/>
      <c r="I43" s="14"/>
      <c r="J43" s="62"/>
    </row>
    <row r="44" spans="1:10">
      <c r="A44" s="7"/>
      <c r="B44" s="14"/>
      <c r="C44" s="14"/>
      <c r="D44" s="14"/>
      <c r="E44" s="14"/>
      <c r="F44" s="14"/>
      <c r="G44" s="14"/>
      <c r="H44" s="14"/>
      <c r="I44" s="14"/>
      <c r="J44" s="62"/>
    </row>
    <row r="45" spans="1:10">
      <c r="A45" s="7"/>
      <c r="B45" s="14"/>
      <c r="C45" s="14"/>
      <c r="D45" s="14"/>
      <c r="E45" s="14"/>
      <c r="F45" s="14"/>
      <c r="G45" s="14"/>
      <c r="H45" s="14"/>
      <c r="I45" s="14"/>
      <c r="J45" s="62"/>
    </row>
    <row r="46" spans="1:10">
      <c r="A46" s="7"/>
      <c r="B46" s="14"/>
      <c r="C46" s="14"/>
      <c r="D46" s="14"/>
      <c r="E46" s="14"/>
      <c r="F46" s="14"/>
      <c r="G46" s="14"/>
      <c r="H46" s="14"/>
      <c r="I46" s="14"/>
      <c r="J46" s="62"/>
    </row>
    <row r="47" spans="1:10">
      <c r="A47" s="7"/>
      <c r="B47" s="14"/>
      <c r="C47" s="14"/>
      <c r="D47" s="14"/>
      <c r="E47" s="14"/>
      <c r="F47" s="14"/>
      <c r="G47" s="14"/>
      <c r="H47" s="14"/>
      <c r="I47" s="14"/>
      <c r="J47" s="62"/>
    </row>
    <row r="48" spans="1:10">
      <c r="A48" s="7"/>
      <c r="B48" s="58" t="s">
        <v>552</v>
      </c>
      <c r="C48" s="59">
        <f t="shared" ref="C48:I48" si="2">SUM(C37:C47)</f>
        <v>2925519.38</v>
      </c>
      <c r="D48" s="59">
        <f t="shared" si="2"/>
        <v>0</v>
      </c>
      <c r="E48" s="59">
        <f t="shared" si="2"/>
        <v>0</v>
      </c>
      <c r="F48" s="59">
        <f t="shared" si="2"/>
        <v>0</v>
      </c>
      <c r="G48" s="59">
        <f t="shared" si="2"/>
        <v>0</v>
      </c>
      <c r="H48" s="59">
        <f t="shared" si="2"/>
        <v>0</v>
      </c>
      <c r="I48" s="59">
        <f t="shared" si="2"/>
        <v>146275.969</v>
      </c>
      <c r="J48" s="62">
        <f>C48-I48</f>
        <v>2779243.411</v>
      </c>
    </row>
    <row r="49" spans="2:10">
      <c r="B49" s="60"/>
      <c r="C49" s="60"/>
      <c r="D49" s="60"/>
      <c r="E49" s="60"/>
      <c r="F49" s="60"/>
      <c r="G49" s="60"/>
      <c r="H49" s="60"/>
      <c r="I49" s="60"/>
      <c r="J49" s="64"/>
    </row>
    <row r="50" spans="2:10">
      <c r="B50" s="60"/>
      <c r="C50" s="60"/>
      <c r="D50" s="60"/>
      <c r="E50" s="60"/>
      <c r="F50" s="60"/>
      <c r="G50" s="60"/>
      <c r="H50" s="60"/>
      <c r="I50" s="60"/>
      <c r="J50" s="64"/>
    </row>
    <row r="51" spans="2:10">
      <c r="B51" s="60"/>
      <c r="C51" s="60"/>
      <c r="D51" s="60"/>
      <c r="E51" s="60"/>
      <c r="F51" s="60"/>
      <c r="G51" s="60"/>
      <c r="H51" s="60"/>
      <c r="I51" s="65">
        <f>I48-'[1]物业-应收账款2018'!H14</f>
        <v>-9427.52500000002</v>
      </c>
      <c r="J51" s="64"/>
    </row>
    <row r="52" spans="2:10">
      <c r="B52" s="60"/>
      <c r="C52" s="60"/>
      <c r="D52" s="60"/>
      <c r="E52" s="60"/>
      <c r="F52" s="60"/>
      <c r="G52" s="60"/>
      <c r="H52" s="60"/>
      <c r="I52" s="60"/>
      <c r="J52" s="64"/>
    </row>
    <row r="53" spans="2:10">
      <c r="B53" s="60"/>
      <c r="C53" s="60"/>
      <c r="D53" s="60"/>
      <c r="E53" s="60"/>
      <c r="F53" s="60"/>
      <c r="G53" s="60"/>
      <c r="H53" s="60" t="s">
        <v>557</v>
      </c>
      <c r="I53" s="60"/>
      <c r="J53" s="64">
        <f>I51</f>
        <v>-9427.52500000002</v>
      </c>
    </row>
    <row r="54" spans="2:10">
      <c r="B54" s="60"/>
      <c r="C54" s="60"/>
      <c r="D54" s="60"/>
      <c r="E54" s="60"/>
      <c r="F54" s="60"/>
      <c r="G54" s="60"/>
      <c r="H54" s="60" t="s">
        <v>558</v>
      </c>
      <c r="I54" s="60"/>
      <c r="J54" s="64">
        <f>I51</f>
        <v>-9427.52500000002</v>
      </c>
    </row>
    <row r="55" spans="2:10">
      <c r="B55" s="60"/>
      <c r="C55" s="60"/>
      <c r="D55" s="60"/>
      <c r="E55" s="60"/>
      <c r="F55" s="60"/>
      <c r="G55" s="60"/>
      <c r="H55" s="60"/>
      <c r="I55" s="60"/>
      <c r="J55" s="64"/>
    </row>
    <row r="56" spans="1:11">
      <c r="A56" s="7" t="s">
        <v>559</v>
      </c>
      <c r="B56" s="14" t="s">
        <v>539</v>
      </c>
      <c r="C56" s="53" t="s">
        <v>540</v>
      </c>
      <c r="D56" s="53" t="s">
        <v>541</v>
      </c>
      <c r="E56" s="53" t="s">
        <v>542</v>
      </c>
      <c r="F56" s="53" t="s">
        <v>543</v>
      </c>
      <c r="G56" s="54" t="s">
        <v>544</v>
      </c>
      <c r="H56" s="53" t="s">
        <v>545</v>
      </c>
      <c r="I56" s="53" t="s">
        <v>546</v>
      </c>
      <c r="J56" s="62" t="s">
        <v>547</v>
      </c>
      <c r="K56" s="66"/>
    </row>
    <row r="57" spans="1:11">
      <c r="A57" s="7" t="s">
        <v>548</v>
      </c>
      <c r="B57" s="14"/>
      <c r="C57" s="55">
        <v>0.05</v>
      </c>
      <c r="D57" s="55">
        <v>0.1</v>
      </c>
      <c r="E57" s="55">
        <v>0.2</v>
      </c>
      <c r="F57" s="55">
        <v>0.3</v>
      </c>
      <c r="G57" s="55">
        <v>0.5</v>
      </c>
      <c r="H57" s="55">
        <v>1</v>
      </c>
      <c r="I57" s="14"/>
      <c r="J57" s="62"/>
      <c r="K57" s="66"/>
    </row>
    <row r="58" spans="1:11">
      <c r="A58" s="7"/>
      <c r="B58" s="14" t="s">
        <v>549</v>
      </c>
      <c r="C58" s="56">
        <f>1847595.15</f>
        <v>1847595.15</v>
      </c>
      <c r="D58" s="14"/>
      <c r="E58" s="14"/>
      <c r="F58" s="14"/>
      <c r="G58" s="14"/>
      <c r="H58" s="14"/>
      <c r="I58" s="63">
        <f>C58*C57</f>
        <v>92379.7575</v>
      </c>
      <c r="J58" s="62">
        <f>C58-I58</f>
        <v>1755215.3925</v>
      </c>
      <c r="K58" s="66"/>
    </row>
    <row r="59" spans="1:11">
      <c r="A59" s="7"/>
      <c r="B59" s="14" t="s">
        <v>550</v>
      </c>
      <c r="C59" s="56">
        <v>200</v>
      </c>
      <c r="D59" s="14"/>
      <c r="E59" s="14"/>
      <c r="F59" s="14"/>
      <c r="G59" s="14"/>
      <c r="H59" s="14"/>
      <c r="I59" s="56">
        <f>C59*C57</f>
        <v>10</v>
      </c>
      <c r="J59" s="62">
        <f t="shared" ref="J59:J62" si="3">C59-I59</f>
        <v>190</v>
      </c>
      <c r="K59" s="66"/>
    </row>
    <row r="60" spans="1:11">
      <c r="A60" s="7"/>
      <c r="B60" s="14" t="s">
        <v>560</v>
      </c>
      <c r="C60" s="56">
        <v>288</v>
      </c>
      <c r="D60" s="14"/>
      <c r="E60" s="14"/>
      <c r="F60" s="14"/>
      <c r="G60" s="14"/>
      <c r="H60" s="14"/>
      <c r="I60" s="14">
        <f>C60*C57</f>
        <v>14.4</v>
      </c>
      <c r="J60" s="62">
        <f t="shared" si="3"/>
        <v>273.6</v>
      </c>
      <c r="K60" s="66"/>
    </row>
    <row r="61" spans="1:11">
      <c r="A61" s="7"/>
      <c r="B61" s="14" t="s">
        <v>561</v>
      </c>
      <c r="C61" s="56">
        <v>4396</v>
      </c>
      <c r="D61" s="14"/>
      <c r="E61" s="14"/>
      <c r="F61" s="14"/>
      <c r="G61" s="14"/>
      <c r="H61" s="14"/>
      <c r="I61" s="14">
        <f>C61*C57</f>
        <v>219.8</v>
      </c>
      <c r="J61" s="62">
        <f t="shared" si="3"/>
        <v>4176.2</v>
      </c>
      <c r="K61" s="66"/>
    </row>
    <row r="62" spans="1:11">
      <c r="A62" s="7"/>
      <c r="B62" s="14" t="s">
        <v>562</v>
      </c>
      <c r="C62" s="56">
        <v>480</v>
      </c>
      <c r="D62" s="14"/>
      <c r="E62" s="14"/>
      <c r="F62" s="14"/>
      <c r="G62" s="14"/>
      <c r="H62" s="14"/>
      <c r="I62" s="14">
        <f>C62*C57</f>
        <v>24</v>
      </c>
      <c r="J62" s="62">
        <f t="shared" si="3"/>
        <v>456</v>
      </c>
      <c r="K62" s="66"/>
    </row>
    <row r="63" spans="1:11">
      <c r="A63" s="7"/>
      <c r="B63" s="14" t="s">
        <v>556</v>
      </c>
      <c r="C63" s="56">
        <v>1164</v>
      </c>
      <c r="D63" s="14"/>
      <c r="E63" s="14"/>
      <c r="F63" s="14"/>
      <c r="G63" s="14"/>
      <c r="H63" s="14"/>
      <c r="I63" s="14">
        <f>C63*C57</f>
        <v>58.2</v>
      </c>
      <c r="J63" s="62">
        <f t="shared" ref="J63:J69" si="4">C63-I63</f>
        <v>1105.8</v>
      </c>
      <c r="K63" s="66"/>
    </row>
    <row r="64" spans="1:11">
      <c r="A64" s="7"/>
      <c r="B64" s="14" t="s">
        <v>563</v>
      </c>
      <c r="C64" s="61">
        <v>1259946.73</v>
      </c>
      <c r="D64" s="14"/>
      <c r="E64" s="14"/>
      <c r="F64" s="14"/>
      <c r="G64" s="14"/>
      <c r="H64" s="14"/>
      <c r="I64" s="61">
        <f>C64*C57</f>
        <v>62997.3365</v>
      </c>
      <c r="J64" s="62">
        <f t="shared" si="4"/>
        <v>1196949.3935</v>
      </c>
      <c r="K64" s="66"/>
    </row>
    <row r="65" spans="1:11">
      <c r="A65" s="7"/>
      <c r="B65" s="14"/>
      <c r="C65" s="14"/>
      <c r="D65" s="14"/>
      <c r="E65" s="14"/>
      <c r="F65" s="14"/>
      <c r="G65" s="14"/>
      <c r="H65" s="14"/>
      <c r="I65" s="14"/>
      <c r="J65" s="62">
        <f t="shared" si="4"/>
        <v>0</v>
      </c>
      <c r="K65" s="66"/>
    </row>
    <row r="66" spans="1:11">
      <c r="A66" s="7"/>
      <c r="B66" s="14"/>
      <c r="C66" s="14"/>
      <c r="D66" s="14"/>
      <c r="E66" s="14"/>
      <c r="F66" s="14"/>
      <c r="G66" s="14"/>
      <c r="H66" s="14"/>
      <c r="I66" s="14"/>
      <c r="J66" s="62"/>
      <c r="K66" s="66"/>
    </row>
    <row r="67" spans="1:11">
      <c r="A67" s="7"/>
      <c r="B67" s="14"/>
      <c r="C67" s="14"/>
      <c r="D67" s="14"/>
      <c r="E67" s="14"/>
      <c r="F67" s="14"/>
      <c r="G67" s="14"/>
      <c r="H67" s="14"/>
      <c r="I67" s="14"/>
      <c r="J67" s="62"/>
      <c r="K67" s="66"/>
    </row>
    <row r="68" spans="1:11">
      <c r="A68" s="7"/>
      <c r="B68" s="14"/>
      <c r="C68" s="14"/>
      <c r="D68" s="14"/>
      <c r="E68" s="14"/>
      <c r="F68" s="14"/>
      <c r="G68" s="14"/>
      <c r="H68" s="14"/>
      <c r="I68" s="14"/>
      <c r="J68" s="62"/>
      <c r="K68" s="66"/>
    </row>
    <row r="69" spans="1:11">
      <c r="A69" s="7"/>
      <c r="B69" s="58" t="s">
        <v>552</v>
      </c>
      <c r="C69" s="59">
        <f t="shared" ref="C69:I69" si="5">SUM(C58:C68)</f>
        <v>3114069.88</v>
      </c>
      <c r="D69" s="59">
        <f t="shared" si="5"/>
        <v>0</v>
      </c>
      <c r="E69" s="59">
        <f t="shared" si="5"/>
        <v>0</v>
      </c>
      <c r="F69" s="59">
        <f t="shared" si="5"/>
        <v>0</v>
      </c>
      <c r="G69" s="59">
        <f t="shared" si="5"/>
        <v>0</v>
      </c>
      <c r="H69" s="59">
        <f t="shared" si="5"/>
        <v>0</v>
      </c>
      <c r="I69" s="59">
        <f t="shared" si="5"/>
        <v>155703.494</v>
      </c>
      <c r="J69" s="62">
        <f t="shared" si="4"/>
        <v>2958366.386</v>
      </c>
      <c r="K69" s="66"/>
    </row>
    <row r="70" spans="2:11">
      <c r="B70" s="60"/>
      <c r="C70" s="60"/>
      <c r="D70" s="60"/>
      <c r="E70" s="60"/>
      <c r="F70" s="60"/>
      <c r="G70" s="60"/>
      <c r="H70" s="60"/>
      <c r="I70" s="60"/>
      <c r="J70" s="64"/>
      <c r="K70" s="66"/>
    </row>
    <row r="71" spans="2:11">
      <c r="B71" s="60"/>
      <c r="C71" s="60"/>
      <c r="D71" s="60"/>
      <c r="E71" s="60"/>
      <c r="F71" s="60"/>
      <c r="G71" s="60"/>
      <c r="H71" s="60"/>
      <c r="I71" s="60"/>
      <c r="J71" s="64"/>
      <c r="K71" s="66"/>
    </row>
    <row r="72" spans="2:11">
      <c r="B72" s="60"/>
      <c r="C72" s="60"/>
      <c r="D72" s="60"/>
      <c r="E72" s="60"/>
      <c r="F72" s="60"/>
      <c r="G72" s="60"/>
      <c r="H72" s="60"/>
      <c r="I72" s="60"/>
      <c r="J72" s="64"/>
      <c r="K72" s="66"/>
    </row>
    <row r="73" spans="2:11">
      <c r="B73" s="60"/>
      <c r="C73" s="60"/>
      <c r="D73" s="60"/>
      <c r="E73" s="60"/>
      <c r="F73" s="60"/>
      <c r="G73" s="60"/>
      <c r="H73" s="60"/>
      <c r="I73" s="60" t="s">
        <v>564</v>
      </c>
      <c r="J73" s="64"/>
      <c r="K73" s="66">
        <f>I69</f>
        <v>155703.494</v>
      </c>
    </row>
    <row r="74" spans="2:11">
      <c r="B74" s="60"/>
      <c r="C74" s="60"/>
      <c r="D74" s="60"/>
      <c r="E74" s="60"/>
      <c r="F74" s="60"/>
      <c r="G74" s="60"/>
      <c r="H74" s="60"/>
      <c r="I74" s="60"/>
      <c r="J74" s="64"/>
      <c r="K74" s="66"/>
    </row>
    <row r="75" spans="2:11">
      <c r="B75" s="60"/>
      <c r="C75" s="60"/>
      <c r="D75" s="60"/>
      <c r="E75" s="60"/>
      <c r="F75" s="60"/>
      <c r="G75" s="60"/>
      <c r="H75" s="60"/>
      <c r="I75" s="60" t="s">
        <v>554</v>
      </c>
      <c r="J75" s="64"/>
      <c r="K75" s="66">
        <f>K73</f>
        <v>155703.494</v>
      </c>
    </row>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7"/>
  <sheetViews>
    <sheetView zoomScale="60" zoomScaleNormal="60" workbookViewId="0">
      <selection activeCell="C15" sqref="C15"/>
    </sheetView>
  </sheetViews>
  <sheetFormatPr defaultColWidth="9" defaultRowHeight="13.5"/>
  <cols>
    <col min="1" max="1" width="11.3083333333333" style="2" customWidth="1"/>
    <col min="2" max="2" width="27.5416666666667" style="2" customWidth="1"/>
    <col min="3" max="3" width="28.5333333333333" style="2" customWidth="1"/>
    <col min="4" max="6" width="15.0583333333333" style="2" customWidth="1"/>
    <col min="7" max="7" width="9" style="2"/>
    <col min="8" max="8" width="17.5833333333333" style="2" customWidth="1"/>
    <col min="9" max="9" width="17.125" style="2" customWidth="1"/>
    <col min="10" max="10" width="23.625" style="2" customWidth="1"/>
    <col min="11" max="12" width="14.875" style="3" customWidth="1"/>
    <col min="13" max="14" width="9" style="2"/>
    <col min="15" max="15" width="10.875" style="2" customWidth="1"/>
    <col min="16" max="16" width="17.125" style="2" customWidth="1"/>
    <col min="17" max="17" width="23.625" style="2" customWidth="1"/>
    <col min="18" max="19" width="14.875" style="2" customWidth="1"/>
    <col min="20" max="21" width="9" style="2"/>
    <col min="22" max="23" width="13.9333333333333" style="2"/>
    <col min="24" max="16384" width="9" style="2"/>
  </cols>
  <sheetData>
    <row r="1" spans="1:6">
      <c r="A1" s="4" t="s">
        <v>538</v>
      </c>
      <c r="B1" s="5" t="s">
        <v>565</v>
      </c>
      <c r="C1" s="5"/>
      <c r="D1" s="6"/>
      <c r="E1" s="6"/>
      <c r="F1" s="5"/>
    </row>
    <row r="2" spans="1:6">
      <c r="A2" s="7"/>
      <c r="B2" s="7"/>
      <c r="C2" s="7" t="s">
        <v>566</v>
      </c>
      <c r="D2" s="8" t="s">
        <v>567</v>
      </c>
      <c r="E2" s="8" t="s">
        <v>568</v>
      </c>
      <c r="F2" s="7"/>
    </row>
    <row r="3" spans="1:8">
      <c r="A3" s="7" t="s">
        <v>510</v>
      </c>
      <c r="B3" s="7" t="s">
        <v>569</v>
      </c>
      <c r="C3" s="7"/>
      <c r="D3" s="8">
        <v>4399201.76</v>
      </c>
      <c r="E3" s="8"/>
      <c r="F3" s="7"/>
      <c r="H3" s="3"/>
    </row>
    <row r="4" spans="1:8">
      <c r="A4" s="7"/>
      <c r="B4" s="7" t="s">
        <v>570</v>
      </c>
      <c r="C4" s="7"/>
      <c r="D4" s="9"/>
      <c r="E4" s="8">
        <v>4399201.76</v>
      </c>
      <c r="F4" s="7"/>
      <c r="H4" s="3"/>
    </row>
    <row r="5" spans="1:6">
      <c r="A5" s="7"/>
      <c r="B5" s="7"/>
      <c r="C5" s="7"/>
      <c r="D5" s="9"/>
      <c r="E5" s="9"/>
      <c r="F5" s="7"/>
    </row>
    <row r="6" spans="1:6">
      <c r="A6" s="7"/>
      <c r="B6" s="7"/>
      <c r="C6" s="7"/>
      <c r="D6" s="9"/>
      <c r="E6" s="9"/>
      <c r="F6" s="7"/>
    </row>
    <row r="7" spans="1:6">
      <c r="A7" s="7"/>
      <c r="B7" s="7"/>
      <c r="C7" s="7"/>
      <c r="D7" s="9"/>
      <c r="E7" s="9"/>
      <c r="F7" s="7"/>
    </row>
    <row r="8" spans="1:6">
      <c r="A8" s="7"/>
      <c r="B8" s="7"/>
      <c r="C8" s="7"/>
      <c r="D8" s="7"/>
      <c r="E8" s="7"/>
      <c r="F8" s="7"/>
    </row>
    <row r="9" spans="1:6">
      <c r="A9" s="7"/>
      <c r="B9" s="7"/>
      <c r="C9" s="7"/>
      <c r="D9" s="7"/>
      <c r="E9" s="7"/>
      <c r="F9" s="7"/>
    </row>
    <row r="11" s="1" customFormat="1" spans="1:20">
      <c r="A11" s="4" t="s">
        <v>571</v>
      </c>
      <c r="B11" s="5" t="s">
        <v>565</v>
      </c>
      <c r="C11" s="5"/>
      <c r="D11" s="6"/>
      <c r="E11" s="6"/>
      <c r="F11" s="5"/>
      <c r="H11" s="4" t="s">
        <v>555</v>
      </c>
      <c r="I11" s="5" t="s">
        <v>565</v>
      </c>
      <c r="J11" s="5"/>
      <c r="K11" s="6"/>
      <c r="L11" s="6"/>
      <c r="M11" s="5"/>
      <c r="O11" s="4" t="s">
        <v>559</v>
      </c>
      <c r="P11" s="5" t="s">
        <v>565</v>
      </c>
      <c r="Q11" s="5"/>
      <c r="R11" s="6"/>
      <c r="S11" s="6"/>
      <c r="T11" s="5"/>
    </row>
    <row r="12" spans="1:20">
      <c r="A12" s="7"/>
      <c r="B12" s="7"/>
      <c r="C12" s="7" t="s">
        <v>566</v>
      </c>
      <c r="D12" s="8" t="s">
        <v>567</v>
      </c>
      <c r="E12" s="8" t="s">
        <v>568</v>
      </c>
      <c r="F12" s="7"/>
      <c r="H12" s="7"/>
      <c r="I12" s="7"/>
      <c r="J12" s="7"/>
      <c r="K12" s="9"/>
      <c r="L12" s="9"/>
      <c r="M12" s="7"/>
      <c r="O12" s="7"/>
      <c r="P12" s="7"/>
      <c r="Q12" s="7"/>
      <c r="R12" s="9"/>
      <c r="S12" s="9"/>
      <c r="T12" s="7"/>
    </row>
    <row r="13" spans="1:20">
      <c r="A13" s="7" t="s">
        <v>572</v>
      </c>
      <c r="B13" s="7" t="s">
        <v>573</v>
      </c>
      <c r="C13" s="7"/>
      <c r="D13" s="8">
        <v>150000</v>
      </c>
      <c r="E13" s="8"/>
      <c r="F13" s="7"/>
      <c r="H13" s="7"/>
      <c r="I13" s="7" t="s">
        <v>574</v>
      </c>
      <c r="J13" s="7" t="s">
        <v>566</v>
      </c>
      <c r="K13" s="9" t="s">
        <v>567</v>
      </c>
      <c r="L13" s="9" t="s">
        <v>568</v>
      </c>
      <c r="M13" s="7"/>
      <c r="O13" s="7"/>
      <c r="P13" s="7" t="s">
        <v>574</v>
      </c>
      <c r="Q13" s="7" t="s">
        <v>566</v>
      </c>
      <c r="R13" s="9" t="s">
        <v>567</v>
      </c>
      <c r="S13" s="9" t="s">
        <v>568</v>
      </c>
      <c r="T13" s="7"/>
    </row>
    <row r="14" spans="1:20">
      <c r="A14" s="7"/>
      <c r="B14" s="7" t="s">
        <v>575</v>
      </c>
      <c r="C14" s="7"/>
      <c r="D14" s="9"/>
      <c r="E14" s="9">
        <v>150000</v>
      </c>
      <c r="F14" s="7"/>
      <c r="H14" s="7" t="s">
        <v>576</v>
      </c>
      <c r="I14" s="7" t="s">
        <v>569</v>
      </c>
      <c r="J14" s="7"/>
      <c r="K14" s="9"/>
      <c r="L14" s="9">
        <v>243.6</v>
      </c>
      <c r="M14" s="7"/>
      <c r="O14" s="7"/>
      <c r="P14" s="7"/>
      <c r="Q14" s="7"/>
      <c r="R14" s="9"/>
      <c r="S14" s="9"/>
      <c r="T14" s="7"/>
    </row>
    <row r="15" spans="1:20">
      <c r="A15" s="7"/>
      <c r="B15" s="7"/>
      <c r="C15" s="7"/>
      <c r="D15" s="9"/>
      <c r="E15" s="9"/>
      <c r="F15" s="7"/>
      <c r="H15" s="7"/>
      <c r="I15" s="7" t="s">
        <v>570</v>
      </c>
      <c r="J15" s="7"/>
      <c r="K15" s="9">
        <v>243.6</v>
      </c>
      <c r="L15" s="9"/>
      <c r="M15" s="7"/>
      <c r="O15" s="7"/>
      <c r="P15" s="7"/>
      <c r="Q15" s="7"/>
      <c r="R15" s="9"/>
      <c r="S15" s="9"/>
      <c r="T15" s="7"/>
    </row>
    <row r="16" spans="1:20">
      <c r="A16" s="7"/>
      <c r="B16" s="7"/>
      <c r="C16" s="7"/>
      <c r="D16" s="9"/>
      <c r="E16" s="9"/>
      <c r="F16" s="7"/>
      <c r="H16" s="7"/>
      <c r="I16" s="7"/>
      <c r="J16" s="7"/>
      <c r="K16" s="9"/>
      <c r="L16" s="9"/>
      <c r="M16" s="7"/>
      <c r="O16" s="7"/>
      <c r="P16" s="7"/>
      <c r="Q16" s="7"/>
      <c r="R16" s="9"/>
      <c r="S16" s="9"/>
      <c r="T16" s="7"/>
    </row>
    <row r="17" spans="1:20">
      <c r="A17" s="7"/>
      <c r="B17" s="7"/>
      <c r="C17" s="7"/>
      <c r="D17" s="9"/>
      <c r="E17" s="9"/>
      <c r="F17" s="7"/>
      <c r="H17" s="7"/>
      <c r="I17" s="7"/>
      <c r="J17" s="7"/>
      <c r="K17" s="9"/>
      <c r="L17" s="9"/>
      <c r="M17" s="7"/>
      <c r="O17" s="7"/>
      <c r="P17" s="7"/>
      <c r="Q17" s="7"/>
      <c r="R17" s="9"/>
      <c r="S17" s="9"/>
      <c r="T17" s="7"/>
    </row>
    <row r="18" spans="1:20">
      <c r="A18" s="7"/>
      <c r="B18" s="7"/>
      <c r="C18" s="7"/>
      <c r="D18" s="7"/>
      <c r="E18" s="7"/>
      <c r="F18" s="7"/>
      <c r="H18" s="7"/>
      <c r="I18" s="7"/>
      <c r="J18" s="7"/>
      <c r="K18" s="9"/>
      <c r="L18" s="9"/>
      <c r="M18" s="7"/>
      <c r="O18" s="7"/>
      <c r="P18" s="7"/>
      <c r="Q18" s="7"/>
      <c r="R18" s="9"/>
      <c r="S18" s="9"/>
      <c r="T18" s="7"/>
    </row>
    <row r="19" spans="1:20">
      <c r="A19" s="7"/>
      <c r="B19" s="7"/>
      <c r="C19" s="7"/>
      <c r="D19" s="7"/>
      <c r="E19" s="7"/>
      <c r="F19" s="7"/>
      <c r="H19" s="7"/>
      <c r="I19" s="12" t="s">
        <v>548</v>
      </c>
      <c r="J19" s="12"/>
      <c r="K19" s="8"/>
      <c r="L19" s="8"/>
      <c r="M19" s="12"/>
      <c r="O19" s="7"/>
      <c r="P19" s="12" t="s">
        <v>548</v>
      </c>
      <c r="Q19" s="12"/>
      <c r="R19" s="8"/>
      <c r="S19" s="8"/>
      <c r="T19" s="12"/>
    </row>
    <row r="20" spans="1:20">
      <c r="A20" s="7"/>
      <c r="B20" s="7"/>
      <c r="C20" s="7"/>
      <c r="D20" s="7"/>
      <c r="E20" s="7"/>
      <c r="F20" s="7"/>
      <c r="H20" s="7"/>
      <c r="I20" s="12" t="s">
        <v>574</v>
      </c>
      <c r="J20" s="12" t="s">
        <v>566</v>
      </c>
      <c r="K20" s="8" t="s">
        <v>567</v>
      </c>
      <c r="L20" s="8" t="s">
        <v>568</v>
      </c>
      <c r="M20" s="12"/>
      <c r="O20" s="7"/>
      <c r="P20" s="12" t="s">
        <v>574</v>
      </c>
      <c r="Q20" s="12" t="s">
        <v>566</v>
      </c>
      <c r="R20" s="8" t="s">
        <v>567</v>
      </c>
      <c r="S20" s="8" t="s">
        <v>568</v>
      </c>
      <c r="T20" s="12"/>
    </row>
    <row r="21" spans="1:20">
      <c r="A21" s="7"/>
      <c r="B21" s="7"/>
      <c r="C21" s="7"/>
      <c r="D21" s="7"/>
      <c r="E21" s="7"/>
      <c r="F21" s="7"/>
      <c r="H21" s="7" t="s">
        <v>576</v>
      </c>
      <c r="I21" s="7" t="s">
        <v>577</v>
      </c>
      <c r="J21" s="7"/>
      <c r="K21" s="9">
        <v>25.88</v>
      </c>
      <c r="L21" s="9"/>
      <c r="M21" s="7"/>
      <c r="O21" s="7" t="s">
        <v>576</v>
      </c>
      <c r="P21" s="7" t="s">
        <v>569</v>
      </c>
      <c r="Q21" s="7"/>
      <c r="R21" s="9"/>
      <c r="S21" s="9">
        <v>406720</v>
      </c>
      <c r="T21" s="7"/>
    </row>
    <row r="22" spans="1:20">
      <c r="A22" s="7"/>
      <c r="B22" s="7"/>
      <c r="C22" s="7"/>
      <c r="D22" s="7"/>
      <c r="E22" s="7"/>
      <c r="F22" s="7"/>
      <c r="H22" s="7"/>
      <c r="I22" s="7" t="s">
        <v>578</v>
      </c>
      <c r="J22" s="7"/>
      <c r="K22" s="9"/>
      <c r="L22" s="9">
        <v>25.88</v>
      </c>
      <c r="M22" s="7"/>
      <c r="O22" s="7"/>
      <c r="P22" s="7" t="s">
        <v>570</v>
      </c>
      <c r="Q22" s="7"/>
      <c r="R22" s="9">
        <v>406720</v>
      </c>
      <c r="S22" s="9"/>
      <c r="T22" s="7"/>
    </row>
    <row r="23" spans="1:20">
      <c r="A23" s="7"/>
      <c r="B23" s="7"/>
      <c r="C23" s="7"/>
      <c r="D23" s="7"/>
      <c r="E23" s="7"/>
      <c r="F23" s="7"/>
      <c r="H23" s="7"/>
      <c r="I23" s="7"/>
      <c r="J23" s="7"/>
      <c r="K23" s="9"/>
      <c r="L23" s="9"/>
      <c r="M23" s="7"/>
      <c r="O23" s="7"/>
      <c r="P23" s="7"/>
      <c r="Q23" s="7"/>
      <c r="R23" s="9"/>
      <c r="S23" s="9"/>
      <c r="T23" s="7"/>
    </row>
    <row r="24" spans="1:20">
      <c r="A24" s="7"/>
      <c r="B24" s="7"/>
      <c r="C24" s="7"/>
      <c r="D24" s="7"/>
      <c r="E24" s="7"/>
      <c r="F24" s="7"/>
      <c r="H24" s="7"/>
      <c r="I24" s="7" t="s">
        <v>569</v>
      </c>
      <c r="J24" s="7"/>
      <c r="K24" s="9"/>
      <c r="L24" s="9">
        <v>4261.19</v>
      </c>
      <c r="M24" s="7"/>
      <c r="O24" s="7" t="s">
        <v>572</v>
      </c>
      <c r="P24" s="7" t="s">
        <v>579</v>
      </c>
      <c r="Q24" s="7" t="s">
        <v>563</v>
      </c>
      <c r="R24" s="9"/>
      <c r="S24" s="9">
        <v>1259946.73</v>
      </c>
      <c r="T24" s="7"/>
    </row>
    <row r="25" spans="1:20">
      <c r="A25" s="7"/>
      <c r="B25" s="7"/>
      <c r="C25" s="7"/>
      <c r="D25" s="7"/>
      <c r="E25" s="7"/>
      <c r="F25" s="7"/>
      <c r="H25" s="7"/>
      <c r="I25" s="7" t="s">
        <v>570</v>
      </c>
      <c r="J25" s="7"/>
      <c r="K25" s="9">
        <v>4261.19</v>
      </c>
      <c r="L25" s="9"/>
      <c r="M25" s="7"/>
      <c r="O25" s="7"/>
      <c r="P25" s="7" t="s">
        <v>580</v>
      </c>
      <c r="Q25" s="7" t="s">
        <v>563</v>
      </c>
      <c r="R25" s="9">
        <v>1259946.73</v>
      </c>
      <c r="S25" s="9"/>
      <c r="T25" s="7"/>
    </row>
    <row r="26" spans="1:20">
      <c r="A26" s="7"/>
      <c r="B26" s="7"/>
      <c r="C26" s="7"/>
      <c r="D26" s="7"/>
      <c r="E26" s="7"/>
      <c r="F26" s="7"/>
      <c r="H26" s="7"/>
      <c r="I26" s="7"/>
      <c r="J26" s="7"/>
      <c r="K26" s="9"/>
      <c r="L26" s="9"/>
      <c r="M26" s="7"/>
      <c r="O26" s="7"/>
      <c r="P26" s="7"/>
      <c r="Q26" s="7"/>
      <c r="R26" s="9"/>
      <c r="S26" s="9"/>
      <c r="T26" s="7"/>
    </row>
    <row r="27" spans="1:6">
      <c r="A27" s="7"/>
      <c r="B27" s="7"/>
      <c r="C27" s="7"/>
      <c r="D27" s="7"/>
      <c r="E27" s="7"/>
      <c r="F27" s="7"/>
    </row>
    <row r="28" spans="1:12">
      <c r="A28" s="7"/>
      <c r="B28" s="7"/>
      <c r="C28" s="7"/>
      <c r="D28" s="7"/>
      <c r="E28" s="7"/>
      <c r="F28" s="7"/>
      <c r="H28" s="7" t="s">
        <v>581</v>
      </c>
      <c r="I28" s="7"/>
      <c r="J28" s="7"/>
      <c r="K28" s="9"/>
      <c r="L28" s="9"/>
    </row>
    <row r="29" spans="8:12">
      <c r="H29" s="7" t="s">
        <v>582</v>
      </c>
      <c r="I29" s="7" t="s">
        <v>566</v>
      </c>
      <c r="J29" s="7" t="s">
        <v>583</v>
      </c>
      <c r="K29" s="9" t="s">
        <v>567</v>
      </c>
      <c r="L29" s="9" t="s">
        <v>568</v>
      </c>
    </row>
    <row r="30" spans="8:12">
      <c r="H30" s="7">
        <v>1</v>
      </c>
      <c r="I30" s="7" t="s">
        <v>584</v>
      </c>
      <c r="J30" s="7" t="s">
        <v>585</v>
      </c>
      <c r="K30" s="9">
        <v>257352.41</v>
      </c>
      <c r="L30" s="9"/>
    </row>
    <row r="31" spans="8:12">
      <c r="H31" s="7"/>
      <c r="I31" s="7"/>
      <c r="J31" s="7" t="s">
        <v>569</v>
      </c>
      <c r="K31" s="9"/>
      <c r="L31" s="9">
        <v>257352.41</v>
      </c>
    </row>
    <row r="32" spans="8:12">
      <c r="H32" s="7"/>
      <c r="I32" s="7"/>
      <c r="J32" s="7"/>
      <c r="K32" s="9"/>
      <c r="L32" s="9"/>
    </row>
    <row r="33" spans="8:12">
      <c r="H33" s="7"/>
      <c r="I33" s="7"/>
      <c r="J33" s="7"/>
      <c r="K33" s="9"/>
      <c r="L33" s="9"/>
    </row>
    <row r="34" spans="8:12">
      <c r="H34" s="7">
        <v>2</v>
      </c>
      <c r="I34" s="7" t="s">
        <v>586</v>
      </c>
      <c r="J34" s="7" t="s">
        <v>585</v>
      </c>
      <c r="K34" s="9">
        <v>154560</v>
      </c>
      <c r="L34" s="9"/>
    </row>
    <row r="35" spans="8:12">
      <c r="H35" s="7"/>
      <c r="I35" s="7"/>
      <c r="J35" s="7" t="s">
        <v>587</v>
      </c>
      <c r="K35" s="9"/>
      <c r="L35" s="9">
        <v>138000</v>
      </c>
    </row>
    <row r="36" spans="8:12">
      <c r="H36" s="7"/>
      <c r="I36" s="7"/>
      <c r="J36" s="7" t="s">
        <v>588</v>
      </c>
      <c r="K36" s="9"/>
      <c r="L36" s="9">
        <v>9660</v>
      </c>
    </row>
    <row r="37" spans="8:12">
      <c r="H37" s="7"/>
      <c r="I37" s="7"/>
      <c r="J37" s="7" t="s">
        <v>589</v>
      </c>
      <c r="K37" s="9"/>
      <c r="L37" s="9">
        <v>4140</v>
      </c>
    </row>
    <row r="38" spans="8:12">
      <c r="H38" s="7"/>
      <c r="I38" s="7"/>
      <c r="J38" s="7" t="s">
        <v>590</v>
      </c>
      <c r="K38" s="9"/>
      <c r="L38" s="9">
        <v>2760</v>
      </c>
    </row>
    <row r="41" s="1" customFormat="1" spans="1:20">
      <c r="A41" s="10" t="s">
        <v>571</v>
      </c>
      <c r="B41" s="5" t="s">
        <v>548</v>
      </c>
      <c r="C41" s="5"/>
      <c r="D41" s="6"/>
      <c r="E41" s="6"/>
      <c r="F41" s="5"/>
      <c r="H41" s="10" t="s">
        <v>555</v>
      </c>
      <c r="I41" s="5" t="s">
        <v>548</v>
      </c>
      <c r="J41" s="5"/>
      <c r="K41" s="6"/>
      <c r="L41" s="6"/>
      <c r="M41" s="5"/>
      <c r="N41" s="20"/>
      <c r="O41" s="21" t="s">
        <v>559</v>
      </c>
      <c r="P41" s="5" t="s">
        <v>548</v>
      </c>
      <c r="Q41" s="5"/>
      <c r="R41" s="6"/>
      <c r="S41" s="6"/>
      <c r="T41" s="5"/>
    </row>
    <row r="42" spans="1:20">
      <c r="A42" s="11"/>
      <c r="B42" s="12" t="s">
        <v>574</v>
      </c>
      <c r="C42" s="12" t="s">
        <v>566</v>
      </c>
      <c r="D42" s="8" t="s">
        <v>567</v>
      </c>
      <c r="E42" s="8" t="s">
        <v>568</v>
      </c>
      <c r="F42" s="12"/>
      <c r="H42" s="11"/>
      <c r="I42" s="12" t="s">
        <v>574</v>
      </c>
      <c r="J42" s="12" t="s">
        <v>566</v>
      </c>
      <c r="K42" s="8" t="s">
        <v>567</v>
      </c>
      <c r="L42" s="8" t="s">
        <v>568</v>
      </c>
      <c r="M42" s="12"/>
      <c r="N42" s="15"/>
      <c r="O42" s="22"/>
      <c r="P42" s="23" t="s">
        <v>574</v>
      </c>
      <c r="Q42" s="12" t="s">
        <v>566</v>
      </c>
      <c r="R42" s="8" t="s">
        <v>567</v>
      </c>
      <c r="S42" s="33" t="s">
        <v>568</v>
      </c>
      <c r="T42" s="12"/>
    </row>
    <row r="43" spans="1:20">
      <c r="A43" s="11" t="s">
        <v>576</v>
      </c>
      <c r="B43" s="11" t="s">
        <v>577</v>
      </c>
      <c r="C43" s="11" t="s">
        <v>591</v>
      </c>
      <c r="D43" s="13">
        <v>367.22</v>
      </c>
      <c r="E43" s="13"/>
      <c r="F43" s="11"/>
      <c r="H43" s="11" t="s">
        <v>576</v>
      </c>
      <c r="I43" s="11" t="s">
        <v>577</v>
      </c>
      <c r="J43" s="11"/>
      <c r="K43" s="13">
        <v>25.88</v>
      </c>
      <c r="L43" s="13"/>
      <c r="M43" s="11"/>
      <c r="N43" s="15"/>
      <c r="O43" s="22" t="s">
        <v>576</v>
      </c>
      <c r="P43" s="24" t="s">
        <v>569</v>
      </c>
      <c r="Q43" s="11"/>
      <c r="R43" s="13"/>
      <c r="S43" s="34">
        <v>406720</v>
      </c>
      <c r="T43" s="11"/>
    </row>
    <row r="44" spans="1:20">
      <c r="A44" s="11"/>
      <c r="B44" s="11" t="s">
        <v>578</v>
      </c>
      <c r="C44" s="11"/>
      <c r="D44" s="13"/>
      <c r="E44" s="13">
        <v>367.22</v>
      </c>
      <c r="F44" s="11"/>
      <c r="H44" s="11"/>
      <c r="I44" s="11" t="s">
        <v>578</v>
      </c>
      <c r="J44" s="11"/>
      <c r="K44" s="13"/>
      <c r="L44" s="13">
        <v>25.88</v>
      </c>
      <c r="M44" s="11"/>
      <c r="N44" s="15"/>
      <c r="O44" s="22"/>
      <c r="P44" s="24" t="s">
        <v>570</v>
      </c>
      <c r="Q44" s="11"/>
      <c r="R44" s="13">
        <v>406720</v>
      </c>
      <c r="S44" s="34"/>
      <c r="T44" s="11"/>
    </row>
    <row r="45" spans="1:20">
      <c r="A45" s="11"/>
      <c r="B45" s="11"/>
      <c r="C45" s="11"/>
      <c r="D45" s="13"/>
      <c r="E45" s="13"/>
      <c r="F45" s="11"/>
      <c r="H45" s="11"/>
      <c r="I45" s="11"/>
      <c r="J45" s="11"/>
      <c r="K45" s="13"/>
      <c r="L45" s="13"/>
      <c r="M45" s="11"/>
      <c r="N45" s="15"/>
      <c r="O45" s="22"/>
      <c r="P45" s="24"/>
      <c r="Q45" s="11"/>
      <c r="R45" s="13"/>
      <c r="S45" s="34"/>
      <c r="T45" s="11"/>
    </row>
    <row r="46" spans="1:20">
      <c r="A46" s="11"/>
      <c r="B46" s="11" t="s">
        <v>569</v>
      </c>
      <c r="C46" s="11" t="s">
        <v>592</v>
      </c>
      <c r="D46" s="13"/>
      <c r="E46" s="13">
        <v>6302.39</v>
      </c>
      <c r="F46" s="11"/>
      <c r="H46" s="11"/>
      <c r="I46" s="11" t="s">
        <v>569</v>
      </c>
      <c r="J46" s="11"/>
      <c r="K46" s="13"/>
      <c r="L46" s="13">
        <v>4261.19</v>
      </c>
      <c r="M46" s="11"/>
      <c r="N46" s="15"/>
      <c r="O46" s="22" t="s">
        <v>572</v>
      </c>
      <c r="P46" s="24" t="s">
        <v>579</v>
      </c>
      <c r="Q46" s="11" t="s">
        <v>563</v>
      </c>
      <c r="R46" s="13"/>
      <c r="S46" s="34">
        <v>1259946.73</v>
      </c>
      <c r="T46" s="11"/>
    </row>
    <row r="47" spans="1:20">
      <c r="A47" s="11"/>
      <c r="B47" s="11" t="s">
        <v>570</v>
      </c>
      <c r="C47" s="11" t="s">
        <v>592</v>
      </c>
      <c r="D47" s="13">
        <v>6302.39</v>
      </c>
      <c r="E47" s="13"/>
      <c r="F47" s="11"/>
      <c r="H47" s="11"/>
      <c r="I47" s="11" t="s">
        <v>570</v>
      </c>
      <c r="J47" s="11"/>
      <c r="K47" s="13">
        <v>4261.19</v>
      </c>
      <c r="L47" s="13"/>
      <c r="M47" s="11"/>
      <c r="N47" s="15"/>
      <c r="O47" s="22"/>
      <c r="P47" s="24" t="s">
        <v>580</v>
      </c>
      <c r="Q47" s="11" t="s">
        <v>563</v>
      </c>
      <c r="R47" s="13">
        <v>1259946.73</v>
      </c>
      <c r="S47" s="34"/>
      <c r="T47" s="11"/>
    </row>
    <row r="48" spans="1:20">
      <c r="A48" s="11"/>
      <c r="B48" s="11"/>
      <c r="C48" s="11"/>
      <c r="D48" s="13"/>
      <c r="E48" s="13"/>
      <c r="F48" s="11"/>
      <c r="H48" s="11"/>
      <c r="I48" s="11"/>
      <c r="J48" s="11"/>
      <c r="K48" s="13"/>
      <c r="L48" s="13"/>
      <c r="M48" s="11"/>
      <c r="N48" s="15"/>
      <c r="O48" s="22"/>
      <c r="P48" s="24"/>
      <c r="Q48" s="11"/>
      <c r="R48" s="13"/>
      <c r="S48" s="34"/>
      <c r="T48" s="11"/>
    </row>
    <row r="49" spans="1:20">
      <c r="A49" s="11"/>
      <c r="B49" s="11"/>
      <c r="C49" s="11"/>
      <c r="D49" s="13"/>
      <c r="E49" s="13"/>
      <c r="F49" s="12" t="s">
        <v>593</v>
      </c>
      <c r="H49" s="11"/>
      <c r="I49" s="11"/>
      <c r="J49" s="12" t="s">
        <v>566</v>
      </c>
      <c r="K49" s="13"/>
      <c r="L49" s="13"/>
      <c r="M49" s="11"/>
      <c r="N49" s="15"/>
      <c r="O49" s="22"/>
      <c r="P49" s="24"/>
      <c r="Q49" s="12"/>
      <c r="R49" s="13"/>
      <c r="S49" s="34"/>
      <c r="T49" s="11"/>
    </row>
    <row r="50" spans="1:20">
      <c r="A50" s="11"/>
      <c r="B50" s="11"/>
      <c r="C50" s="11"/>
      <c r="D50" s="13"/>
      <c r="E50" s="13"/>
      <c r="F50" s="12"/>
      <c r="H50" s="11"/>
      <c r="I50" s="11" t="s">
        <v>579</v>
      </c>
      <c r="J50" s="11" t="s">
        <v>563</v>
      </c>
      <c r="K50" s="13"/>
      <c r="L50" s="13">
        <v>1259946.73</v>
      </c>
      <c r="M50" s="11"/>
      <c r="N50" s="15"/>
      <c r="O50" s="22"/>
      <c r="P50" s="24"/>
      <c r="Q50" s="11"/>
      <c r="R50" s="13"/>
      <c r="S50" s="34"/>
      <c r="T50" s="11"/>
    </row>
    <row r="51" spans="1:20">
      <c r="A51" s="11" t="s">
        <v>510</v>
      </c>
      <c r="B51" s="11" t="s">
        <v>580</v>
      </c>
      <c r="C51" s="14" t="s">
        <v>549</v>
      </c>
      <c r="D51" s="13">
        <v>6144177.86</v>
      </c>
      <c r="E51" s="13"/>
      <c r="F51" s="8">
        <f>D51-E52</f>
        <v>5847511.16</v>
      </c>
      <c r="H51" s="11"/>
      <c r="I51" s="11" t="s">
        <v>594</v>
      </c>
      <c r="J51" s="11" t="s">
        <v>563</v>
      </c>
      <c r="K51" s="13">
        <v>1259946.73</v>
      </c>
      <c r="L51" s="13"/>
      <c r="M51" s="11"/>
      <c r="N51" s="15"/>
      <c r="O51" s="22"/>
      <c r="P51" s="24"/>
      <c r="Q51" s="11"/>
      <c r="R51" s="13"/>
      <c r="S51" s="34"/>
      <c r="T51" s="11"/>
    </row>
    <row r="52" spans="1:20">
      <c r="A52" s="11"/>
      <c r="B52" s="11" t="s">
        <v>578</v>
      </c>
      <c r="C52" s="14" t="s">
        <v>549</v>
      </c>
      <c r="D52" s="13"/>
      <c r="E52" s="13">
        <v>296666.7</v>
      </c>
      <c r="F52" s="11"/>
      <c r="H52" s="11"/>
      <c r="I52" s="11"/>
      <c r="J52" s="11"/>
      <c r="K52" s="13"/>
      <c r="L52" s="13"/>
      <c r="M52" s="11"/>
      <c r="N52" s="15"/>
      <c r="O52" s="22"/>
      <c r="P52" s="24"/>
      <c r="Q52" s="11"/>
      <c r="R52" s="13"/>
      <c r="S52" s="34"/>
      <c r="T52" s="11"/>
    </row>
    <row r="53" spans="1:20">
      <c r="A53" s="11"/>
      <c r="B53" s="11"/>
      <c r="C53" s="14"/>
      <c r="D53" s="13"/>
      <c r="E53" s="13"/>
      <c r="F53" s="11"/>
      <c r="H53" s="11"/>
      <c r="I53" s="11"/>
      <c r="J53" s="11"/>
      <c r="K53" s="13"/>
      <c r="L53" s="13"/>
      <c r="M53" s="11"/>
      <c r="N53" s="15"/>
      <c r="O53" s="22"/>
      <c r="P53" s="24"/>
      <c r="Q53" s="11"/>
      <c r="R53" s="13"/>
      <c r="S53" s="34"/>
      <c r="T53" s="11"/>
    </row>
    <row r="54" spans="1:20">
      <c r="A54" s="11"/>
      <c r="B54" s="11"/>
      <c r="C54" s="12" t="s">
        <v>595</v>
      </c>
      <c r="D54" s="8" t="s">
        <v>596</v>
      </c>
      <c r="E54" s="8" t="s">
        <v>597</v>
      </c>
      <c r="F54" s="11"/>
      <c r="H54" s="15"/>
      <c r="I54" s="15"/>
      <c r="J54" s="15"/>
      <c r="K54" s="25"/>
      <c r="L54" s="25"/>
      <c r="M54" s="15"/>
      <c r="N54" s="15"/>
      <c r="O54" s="26"/>
      <c r="P54" s="27"/>
      <c r="Q54" s="15"/>
      <c r="R54" s="15"/>
      <c r="S54" s="26"/>
      <c r="T54" s="15"/>
    </row>
    <row r="55" spans="1:20">
      <c r="A55" s="11"/>
      <c r="B55" s="11" t="s">
        <v>580</v>
      </c>
      <c r="C55" s="8">
        <v>6149421.86</v>
      </c>
      <c r="D55" s="8">
        <v>296666.7</v>
      </c>
      <c r="E55" s="8">
        <f>C55-D55</f>
        <v>5852755.16</v>
      </c>
      <c r="F55" s="11"/>
      <c r="H55" s="15"/>
      <c r="I55" s="15"/>
      <c r="J55" s="15"/>
      <c r="K55" s="25"/>
      <c r="L55" s="25"/>
      <c r="M55" s="15"/>
      <c r="N55" s="15"/>
      <c r="O55" s="26"/>
      <c r="P55" s="27"/>
      <c r="Q55" s="15"/>
      <c r="R55" s="15"/>
      <c r="S55" s="26"/>
      <c r="T55" s="15"/>
    </row>
    <row r="56" ht="67.5" spans="1:24">
      <c r="A56" s="11"/>
      <c r="B56" s="11" t="s">
        <v>598</v>
      </c>
      <c r="C56" s="8">
        <v>303304.7</v>
      </c>
      <c r="D56" s="8">
        <v>296666.7</v>
      </c>
      <c r="E56" s="8">
        <f>C56-D56</f>
        <v>6638</v>
      </c>
      <c r="F56" s="11"/>
      <c r="H56" s="15"/>
      <c r="I56" s="15"/>
      <c r="J56" s="15"/>
      <c r="K56" s="25"/>
      <c r="L56" s="25"/>
      <c r="M56" s="15"/>
      <c r="N56" s="15"/>
      <c r="O56" s="22" t="s">
        <v>599</v>
      </c>
      <c r="P56" s="24"/>
      <c r="Q56" s="11"/>
      <c r="R56" s="11"/>
      <c r="S56" s="22"/>
      <c r="T56" s="15"/>
      <c r="U56" s="35" t="s">
        <v>600</v>
      </c>
      <c r="V56" s="27"/>
      <c r="W56" s="15"/>
      <c r="X56" s="15"/>
    </row>
    <row r="57" spans="1:24">
      <c r="A57" s="11"/>
      <c r="B57" s="11"/>
      <c r="C57" s="8"/>
      <c r="D57" s="8"/>
      <c r="E57" s="8"/>
      <c r="F57" s="11"/>
      <c r="H57" s="15"/>
      <c r="I57" s="15"/>
      <c r="J57" s="15"/>
      <c r="K57" s="25"/>
      <c r="L57" s="28"/>
      <c r="M57" s="29"/>
      <c r="N57" s="29"/>
      <c r="O57" s="22"/>
      <c r="P57" s="30" t="s">
        <v>601</v>
      </c>
      <c r="Q57" s="14" t="s">
        <v>602</v>
      </c>
      <c r="R57" s="14" t="s">
        <v>603</v>
      </c>
      <c r="S57" s="22"/>
      <c r="T57" s="15"/>
      <c r="U57" s="36" t="s">
        <v>583</v>
      </c>
      <c r="V57" s="37" t="s">
        <v>567</v>
      </c>
      <c r="W57" s="38" t="s">
        <v>568</v>
      </c>
      <c r="X57" s="15"/>
    </row>
    <row r="58" ht="27" spans="1:24">
      <c r="A58" s="11"/>
      <c r="B58" s="11"/>
      <c r="C58" s="8"/>
      <c r="D58" s="8"/>
      <c r="E58" s="8"/>
      <c r="F58" s="11"/>
      <c r="H58" s="15"/>
      <c r="I58" s="15"/>
      <c r="J58" s="15"/>
      <c r="K58" s="25"/>
      <c r="L58" s="28"/>
      <c r="M58" s="29"/>
      <c r="N58" s="29"/>
      <c r="O58" s="22" t="s">
        <v>604</v>
      </c>
      <c r="P58" s="24">
        <v>1197300.88</v>
      </c>
      <c r="Q58" s="11"/>
      <c r="R58" s="11"/>
      <c r="S58" s="22"/>
      <c r="T58" s="15"/>
      <c r="U58" s="36" t="s">
        <v>461</v>
      </c>
      <c r="V58" s="37">
        <v>85300.44</v>
      </c>
      <c r="W58" s="39"/>
      <c r="X58" s="15"/>
    </row>
    <row r="59" ht="40.5" spans="1:24">
      <c r="A59" s="11"/>
      <c r="B59" s="11"/>
      <c r="C59" s="8"/>
      <c r="D59" s="8"/>
      <c r="E59" s="8"/>
      <c r="F59" s="11"/>
      <c r="H59" s="15"/>
      <c r="I59" s="15"/>
      <c r="J59" s="15"/>
      <c r="K59" s="25"/>
      <c r="L59" s="31"/>
      <c r="M59" s="29"/>
      <c r="N59" s="29"/>
      <c r="O59" s="22" t="s">
        <v>605</v>
      </c>
      <c r="P59" s="24">
        <v>155703.49</v>
      </c>
      <c r="Q59" s="11"/>
      <c r="R59" s="11"/>
      <c r="S59" s="22"/>
      <c r="T59" s="15"/>
      <c r="U59" s="36" t="s">
        <v>606</v>
      </c>
      <c r="V59" s="37"/>
      <c r="W59" s="37">
        <v>85300.44</v>
      </c>
      <c r="X59" s="15"/>
    </row>
    <row r="60" spans="8:24">
      <c r="H60" s="15"/>
      <c r="I60" s="15"/>
      <c r="J60" s="15"/>
      <c r="K60" s="25"/>
      <c r="L60" s="28"/>
      <c r="M60" s="29"/>
      <c r="N60" s="32"/>
      <c r="O60" s="22" t="s">
        <v>607</v>
      </c>
      <c r="P60" s="24">
        <f>P58+P59</f>
        <v>1353004.37</v>
      </c>
      <c r="Q60" s="11"/>
      <c r="R60" s="11"/>
      <c r="S60" s="22"/>
      <c r="T60" s="15"/>
      <c r="U60" s="26"/>
      <c r="V60" s="27"/>
      <c r="W60" s="15"/>
      <c r="X60" s="15"/>
    </row>
    <row r="61" spans="8:24">
      <c r="H61" s="15"/>
      <c r="I61" s="15"/>
      <c r="J61" s="15"/>
      <c r="K61" s="25"/>
      <c r="L61" s="28"/>
      <c r="M61" s="29"/>
      <c r="N61" s="32"/>
      <c r="O61" s="22"/>
      <c r="P61" s="24"/>
      <c r="Q61" s="11"/>
      <c r="R61" s="11"/>
      <c r="S61" s="22"/>
      <c r="T61" s="15"/>
      <c r="U61" s="26"/>
      <c r="V61" s="27"/>
      <c r="W61" s="15"/>
      <c r="X61" s="15"/>
    </row>
    <row r="62" spans="1:24">
      <c r="A62" s="10" t="s">
        <v>538</v>
      </c>
      <c r="B62" s="16" t="s">
        <v>608</v>
      </c>
      <c r="C62" s="17"/>
      <c r="D62" s="18"/>
      <c r="E62" s="18"/>
      <c r="F62" s="18"/>
      <c r="H62" s="15"/>
      <c r="I62" s="15"/>
      <c r="J62" s="15"/>
      <c r="K62" s="25"/>
      <c r="L62" s="28"/>
      <c r="M62" s="29"/>
      <c r="N62" s="32"/>
      <c r="O62" s="22"/>
      <c r="P62" s="24"/>
      <c r="Q62" s="11"/>
      <c r="R62" s="11"/>
      <c r="S62" s="22"/>
      <c r="T62" s="15"/>
      <c r="U62" s="26"/>
      <c r="V62" s="27"/>
      <c r="W62" s="15"/>
      <c r="X62" s="15"/>
    </row>
    <row r="63" spans="1:24">
      <c r="A63" s="18" t="s">
        <v>609</v>
      </c>
      <c r="B63" s="18" t="s">
        <v>573</v>
      </c>
      <c r="C63" s="19">
        <v>872596.67</v>
      </c>
      <c r="D63" s="18"/>
      <c r="E63" s="18"/>
      <c r="F63" s="18"/>
      <c r="H63" s="15"/>
      <c r="I63" s="15"/>
      <c r="J63" s="15"/>
      <c r="K63" s="25"/>
      <c r="L63" s="28"/>
      <c r="M63" s="29"/>
      <c r="N63" s="32"/>
      <c r="O63" s="22"/>
      <c r="P63" s="24"/>
      <c r="Q63" s="11"/>
      <c r="R63" s="11"/>
      <c r="S63" s="22"/>
      <c r="T63" s="15"/>
      <c r="U63" s="26"/>
      <c r="V63" s="27"/>
      <c r="W63" s="15"/>
      <c r="X63" s="15"/>
    </row>
    <row r="64" spans="1:24">
      <c r="A64" s="7" t="s">
        <v>610</v>
      </c>
      <c r="B64" s="18" t="s">
        <v>580</v>
      </c>
      <c r="C64" s="19">
        <v>872596.67</v>
      </c>
      <c r="D64" s="18"/>
      <c r="E64" s="18"/>
      <c r="F64" s="18"/>
      <c r="H64" s="15"/>
      <c r="I64" s="15"/>
      <c r="J64" s="15"/>
      <c r="K64" s="25"/>
      <c r="L64" s="28"/>
      <c r="M64" s="29"/>
      <c r="N64" s="32"/>
      <c r="O64" s="22"/>
      <c r="P64" s="24"/>
      <c r="Q64" s="11"/>
      <c r="R64" s="11"/>
      <c r="S64" s="22"/>
      <c r="T64" s="15"/>
      <c r="U64" s="26"/>
      <c r="V64" s="27"/>
      <c r="W64" s="15"/>
      <c r="X64" s="15"/>
    </row>
    <row r="65" spans="1:24">
      <c r="A65" s="7"/>
      <c r="B65" s="7"/>
      <c r="C65" s="7"/>
      <c r="D65" s="7"/>
      <c r="E65" s="7"/>
      <c r="F65" s="7"/>
      <c r="H65" s="15"/>
      <c r="I65" s="15"/>
      <c r="J65" s="15"/>
      <c r="K65" s="25"/>
      <c r="L65" s="28"/>
      <c r="M65" s="29"/>
      <c r="N65" s="32"/>
      <c r="O65" s="22"/>
      <c r="P65" s="24"/>
      <c r="Q65" s="11"/>
      <c r="R65" s="11"/>
      <c r="S65" s="22"/>
      <c r="T65" s="15"/>
      <c r="U65" s="26"/>
      <c r="V65" s="27"/>
      <c r="W65" s="15"/>
      <c r="X65" s="15"/>
    </row>
    <row r="66" spans="1:24">
      <c r="A66" s="7"/>
      <c r="B66" s="7"/>
      <c r="C66" s="7"/>
      <c r="D66" s="7"/>
      <c r="E66" s="7"/>
      <c r="F66" s="7"/>
      <c r="H66" s="15"/>
      <c r="I66" s="15"/>
      <c r="J66" s="15"/>
      <c r="K66" s="25"/>
      <c r="L66" s="28"/>
      <c r="M66" s="29"/>
      <c r="N66" s="32"/>
      <c r="O66" s="22"/>
      <c r="P66" s="24"/>
      <c r="Q66" s="11"/>
      <c r="R66" s="11"/>
      <c r="S66" s="22"/>
      <c r="T66" s="15"/>
      <c r="U66" s="26"/>
      <c r="V66" s="27"/>
      <c r="W66" s="15"/>
      <c r="X66" s="15"/>
    </row>
    <row r="67" spans="1:24">
      <c r="A67" s="7"/>
      <c r="B67" s="7"/>
      <c r="C67" s="7"/>
      <c r="D67" s="7"/>
      <c r="E67" s="7"/>
      <c r="F67" s="7"/>
      <c r="H67" s="15"/>
      <c r="I67" s="15"/>
      <c r="J67" s="15"/>
      <c r="K67" s="25"/>
      <c r="L67" s="28"/>
      <c r="M67" s="29"/>
      <c r="N67" s="32"/>
      <c r="O67" s="22"/>
      <c r="P67" s="24"/>
      <c r="Q67" s="11"/>
      <c r="R67" s="11"/>
      <c r="S67" s="22"/>
      <c r="T67" s="15"/>
      <c r="U67" s="26"/>
      <c r="V67" s="27"/>
      <c r="W67" s="15"/>
      <c r="X67" s="15"/>
    </row>
    <row r="68" spans="8:24">
      <c r="H68" s="15"/>
      <c r="I68" s="15"/>
      <c r="J68" s="15"/>
      <c r="K68" s="25"/>
      <c r="L68" s="28"/>
      <c r="M68" s="29"/>
      <c r="N68" s="32"/>
      <c r="O68" s="22"/>
      <c r="P68" s="24"/>
      <c r="Q68" s="11"/>
      <c r="R68" s="11"/>
      <c r="S68" s="22"/>
      <c r="T68" s="15"/>
      <c r="U68" s="26"/>
      <c r="V68" s="27"/>
      <c r="W68" s="15"/>
      <c r="X68" s="15"/>
    </row>
    <row r="69" spans="8:24">
      <c r="H69" s="15"/>
      <c r="I69" s="15"/>
      <c r="J69" s="15"/>
      <c r="K69" s="25"/>
      <c r="L69" s="28"/>
      <c r="M69" s="29"/>
      <c r="N69" s="32"/>
      <c r="O69" s="22"/>
      <c r="P69" s="24"/>
      <c r="Q69" s="11"/>
      <c r="R69" s="11"/>
      <c r="S69" s="22"/>
      <c r="T69" s="15"/>
      <c r="U69" s="26"/>
      <c r="V69" s="27"/>
      <c r="W69" s="15"/>
      <c r="X69" s="15"/>
    </row>
    <row r="70" spans="8:24">
      <c r="H70" s="15"/>
      <c r="I70" s="15"/>
      <c r="J70" s="15"/>
      <c r="K70" s="25"/>
      <c r="L70" s="28"/>
      <c r="M70" s="29"/>
      <c r="N70" s="32"/>
      <c r="O70" s="22"/>
      <c r="P70" s="24"/>
      <c r="Q70" s="11"/>
      <c r="R70" s="11"/>
      <c r="S70" s="22"/>
      <c r="T70" s="15"/>
      <c r="U70" s="26"/>
      <c r="V70" s="27"/>
      <c r="W70" s="15"/>
      <c r="X70" s="15"/>
    </row>
    <row r="71" spans="8:24">
      <c r="H71" s="15"/>
      <c r="I71" s="15"/>
      <c r="J71" s="15"/>
      <c r="K71" s="25"/>
      <c r="L71" s="28"/>
      <c r="M71" s="29"/>
      <c r="N71" s="32"/>
      <c r="O71" s="22"/>
      <c r="P71" s="24"/>
      <c r="Q71" s="11"/>
      <c r="R71" s="11"/>
      <c r="S71" s="22"/>
      <c r="T71" s="15"/>
      <c r="U71" s="26"/>
      <c r="V71" s="27"/>
      <c r="W71" s="15"/>
      <c r="X71" s="15"/>
    </row>
    <row r="72" ht="54" spans="8:24">
      <c r="H72" s="15"/>
      <c r="I72" s="15"/>
      <c r="J72" s="15"/>
      <c r="K72" s="25"/>
      <c r="L72" s="28"/>
      <c r="M72" s="29"/>
      <c r="N72" s="41"/>
      <c r="O72" s="42" t="s">
        <v>611</v>
      </c>
      <c r="P72" s="24">
        <f>1000000*0.25</f>
        <v>250000</v>
      </c>
      <c r="Q72" s="48">
        <v>0.2</v>
      </c>
      <c r="R72" s="11">
        <f>P72*Q72</f>
        <v>50000</v>
      </c>
      <c r="S72" s="22"/>
      <c r="T72" s="15"/>
      <c r="U72" s="26"/>
      <c r="V72" s="27"/>
      <c r="W72" s="15"/>
      <c r="X72" s="15"/>
    </row>
    <row r="73" spans="8:24">
      <c r="H73" s="15"/>
      <c r="I73" s="15"/>
      <c r="J73" s="15"/>
      <c r="K73" s="25"/>
      <c r="L73" s="28"/>
      <c r="M73" s="29"/>
      <c r="N73" s="41"/>
      <c r="O73" s="42"/>
      <c r="P73" s="24"/>
      <c r="Q73" s="48"/>
      <c r="R73" s="11"/>
      <c r="S73" s="22"/>
      <c r="T73" s="15"/>
      <c r="U73" s="26"/>
      <c r="V73" s="27"/>
      <c r="W73" s="15"/>
      <c r="X73" s="15"/>
    </row>
    <row r="74" ht="54" spans="1:24">
      <c r="A74" s="10" t="s">
        <v>571</v>
      </c>
      <c r="B74" s="5" t="s">
        <v>608</v>
      </c>
      <c r="C74" s="5"/>
      <c r="D74" s="6"/>
      <c r="E74" s="6"/>
      <c r="F74" s="5"/>
      <c r="H74" s="15"/>
      <c r="I74" s="15"/>
      <c r="J74" s="15"/>
      <c r="K74" s="25"/>
      <c r="L74" s="28"/>
      <c r="M74" s="29"/>
      <c r="N74" s="41"/>
      <c r="O74" s="43" t="s">
        <v>612</v>
      </c>
      <c r="P74" s="24">
        <f>(P60-1000000)*0.5</f>
        <v>176502.185</v>
      </c>
      <c r="Q74" s="48">
        <v>0.2</v>
      </c>
      <c r="R74" s="11">
        <f>P74*Q74</f>
        <v>35300.437</v>
      </c>
      <c r="S74" s="22"/>
      <c r="T74" s="15"/>
      <c r="U74" s="49" t="s">
        <v>613</v>
      </c>
      <c r="V74" s="27"/>
      <c r="W74" s="15"/>
      <c r="X74" s="15"/>
    </row>
    <row r="75" spans="1:24">
      <c r="A75" s="18" t="s">
        <v>609</v>
      </c>
      <c r="B75" s="18" t="s">
        <v>614</v>
      </c>
      <c r="C75" s="19">
        <v>107338.63</v>
      </c>
      <c r="D75" s="7"/>
      <c r="E75" s="7"/>
      <c r="F75" s="7"/>
      <c r="H75" s="15"/>
      <c r="I75" s="15"/>
      <c r="J75" s="15"/>
      <c r="K75" s="25"/>
      <c r="L75" s="28"/>
      <c r="M75" s="29"/>
      <c r="N75" s="44"/>
      <c r="O75" s="22"/>
      <c r="P75" s="24"/>
      <c r="Q75" s="11"/>
      <c r="R75" s="11"/>
      <c r="S75" s="22"/>
      <c r="T75" s="15"/>
      <c r="U75" s="26"/>
      <c r="V75" s="27"/>
      <c r="W75" s="15"/>
      <c r="X75" s="15"/>
    </row>
    <row r="76" ht="27" spans="1:24">
      <c r="A76" s="7" t="s">
        <v>610</v>
      </c>
      <c r="B76" s="7" t="s">
        <v>615</v>
      </c>
      <c r="C76" s="40">
        <v>107338.63</v>
      </c>
      <c r="D76" s="7"/>
      <c r="E76" s="7"/>
      <c r="F76" s="7"/>
      <c r="H76" s="15"/>
      <c r="I76" s="15"/>
      <c r="J76" s="15"/>
      <c r="K76" s="25"/>
      <c r="L76" s="28"/>
      <c r="M76" s="29"/>
      <c r="N76" s="28"/>
      <c r="O76" s="43" t="s">
        <v>616</v>
      </c>
      <c r="P76" s="24"/>
      <c r="Q76" s="11"/>
      <c r="R76" s="11">
        <f>R72+R74</f>
        <v>85300.437</v>
      </c>
      <c r="S76" s="22"/>
      <c r="T76" s="15"/>
      <c r="U76" s="49" t="s">
        <v>617</v>
      </c>
      <c r="V76" s="27">
        <v>663776</v>
      </c>
      <c r="W76" s="15"/>
      <c r="X76" s="15"/>
    </row>
    <row r="77" ht="27" spans="1:24">
      <c r="A77" s="7"/>
      <c r="B77" s="7"/>
      <c r="C77" s="7"/>
      <c r="D77" s="7"/>
      <c r="E77" s="7"/>
      <c r="F77" s="7"/>
      <c r="H77" s="15"/>
      <c r="I77" s="15"/>
      <c r="J77" s="15"/>
      <c r="K77" s="25"/>
      <c r="L77" s="28"/>
      <c r="M77" s="29"/>
      <c r="N77" s="28"/>
      <c r="O77" s="45" t="s">
        <v>618</v>
      </c>
      <c r="P77" s="24"/>
      <c r="Q77" s="11"/>
      <c r="R77" s="11"/>
      <c r="S77" s="22"/>
      <c r="T77" s="15"/>
      <c r="U77" s="49" t="s">
        <v>619</v>
      </c>
      <c r="V77" s="27">
        <v>9427.53</v>
      </c>
      <c r="W77" s="15"/>
      <c r="X77" s="15"/>
    </row>
    <row r="78" spans="1:24">
      <c r="A78" s="7"/>
      <c r="B78" s="7"/>
      <c r="C78" s="7"/>
      <c r="D78" s="7"/>
      <c r="E78" s="7"/>
      <c r="F78" s="7"/>
      <c r="H78" s="15"/>
      <c r="I78" s="15"/>
      <c r="J78" s="15"/>
      <c r="K78" s="25"/>
      <c r="L78" s="25"/>
      <c r="M78" s="15"/>
      <c r="N78" s="15"/>
      <c r="O78" s="46"/>
      <c r="P78" s="47"/>
      <c r="Q78" s="50"/>
      <c r="R78" s="50"/>
      <c r="S78" s="46"/>
      <c r="T78" s="15"/>
      <c r="U78" s="49" t="s">
        <v>607</v>
      </c>
      <c r="V78" s="27">
        <f>V76-V77</f>
        <v>654348.47</v>
      </c>
      <c r="W78" s="15"/>
      <c r="X78" s="15"/>
    </row>
    <row r="79" ht="67.5" spans="1:24">
      <c r="A79" s="7"/>
      <c r="B79" s="7"/>
      <c r="C79" s="7"/>
      <c r="D79" s="7"/>
      <c r="E79" s="7"/>
      <c r="F79" s="7"/>
      <c r="H79" s="15"/>
      <c r="I79" s="15"/>
      <c r="J79" s="15"/>
      <c r="K79" s="25"/>
      <c r="L79" s="25"/>
      <c r="M79" s="15"/>
      <c r="N79" s="15"/>
      <c r="O79" s="36" t="s">
        <v>583</v>
      </c>
      <c r="P79" s="37" t="s">
        <v>567</v>
      </c>
      <c r="Q79" s="38" t="s">
        <v>568</v>
      </c>
      <c r="R79" s="39"/>
      <c r="S79" s="51"/>
      <c r="T79" s="15"/>
      <c r="U79" s="49" t="s">
        <v>620</v>
      </c>
      <c r="V79" s="27">
        <f>V78*0.25</f>
        <v>163587.1175</v>
      </c>
      <c r="W79" s="15"/>
      <c r="X79" s="15"/>
    </row>
    <row r="80" ht="54" spans="8:24">
      <c r="H80" s="15"/>
      <c r="I80" s="15"/>
      <c r="J80" s="15"/>
      <c r="K80" s="25"/>
      <c r="L80" s="25"/>
      <c r="M80" s="15"/>
      <c r="N80" s="15"/>
      <c r="O80" s="36" t="s">
        <v>621</v>
      </c>
      <c r="P80" s="37">
        <v>85300.44</v>
      </c>
      <c r="Q80" s="39"/>
      <c r="R80" s="39"/>
      <c r="S80" s="36" t="s">
        <v>622</v>
      </c>
      <c r="T80" s="15"/>
      <c r="U80" s="49" t="s">
        <v>623</v>
      </c>
      <c r="V80" s="27">
        <v>0.2</v>
      </c>
      <c r="W80" s="15"/>
      <c r="X80" s="15"/>
    </row>
    <row r="81" ht="40.5" spans="8:24">
      <c r="H81" s="15"/>
      <c r="I81" s="15"/>
      <c r="J81" s="15"/>
      <c r="K81" s="25"/>
      <c r="L81" s="25"/>
      <c r="M81" s="15"/>
      <c r="N81" s="15"/>
      <c r="O81" s="36" t="s">
        <v>606</v>
      </c>
      <c r="P81" s="37"/>
      <c r="Q81" s="37">
        <v>85300.44</v>
      </c>
      <c r="R81" s="39"/>
      <c r="S81" s="36" t="s">
        <v>624</v>
      </c>
      <c r="T81" s="15"/>
      <c r="U81" s="49" t="s">
        <v>625</v>
      </c>
      <c r="V81" s="27">
        <f>V79*V80</f>
        <v>32717.4235</v>
      </c>
      <c r="W81" s="15"/>
      <c r="X81" s="15"/>
    </row>
    <row r="82" ht="27" spans="8:24">
      <c r="H82" s="15"/>
      <c r="I82" s="15"/>
      <c r="J82" s="15"/>
      <c r="K82" s="25"/>
      <c r="L82" s="25"/>
      <c r="M82" s="15"/>
      <c r="N82" s="15"/>
      <c r="O82" s="26"/>
      <c r="P82" s="27"/>
      <c r="Q82" s="15"/>
      <c r="R82" s="15"/>
      <c r="S82" s="26"/>
      <c r="T82" s="15"/>
      <c r="U82" s="49" t="s">
        <v>626</v>
      </c>
      <c r="V82" s="27">
        <v>437755.49</v>
      </c>
      <c r="W82" s="15"/>
      <c r="X82" s="15"/>
    </row>
    <row r="83" ht="54" spans="8:24">
      <c r="H83" s="15"/>
      <c r="I83" s="15"/>
      <c r="J83" s="15"/>
      <c r="K83" s="25"/>
      <c r="L83" s="25"/>
      <c r="M83" s="15"/>
      <c r="N83" s="15"/>
      <c r="O83" s="26"/>
      <c r="P83" s="27"/>
      <c r="Q83" s="15"/>
      <c r="R83" s="15"/>
      <c r="S83" s="26"/>
      <c r="T83" s="15"/>
      <c r="U83" s="49" t="s">
        <v>627</v>
      </c>
      <c r="V83" s="27">
        <f>V82-V81</f>
        <v>405038.0665</v>
      </c>
      <c r="W83" s="15"/>
      <c r="X83" s="15"/>
    </row>
    <row r="84" spans="8:24">
      <c r="H84" s="15"/>
      <c r="I84" s="15"/>
      <c r="J84" s="15"/>
      <c r="K84" s="25"/>
      <c r="L84" s="25"/>
      <c r="M84" s="15"/>
      <c r="N84" s="15"/>
      <c r="O84" s="26"/>
      <c r="P84" s="27"/>
      <c r="Q84" s="15"/>
      <c r="R84" s="15"/>
      <c r="S84" s="26"/>
      <c r="T84" s="15"/>
      <c r="U84" s="26"/>
      <c r="V84" s="27"/>
      <c r="W84" s="15"/>
      <c r="X84" s="15"/>
    </row>
    <row r="85" ht="54" spans="8:24">
      <c r="H85" s="15"/>
      <c r="I85" s="15"/>
      <c r="J85" s="15"/>
      <c r="K85" s="25"/>
      <c r="L85" s="25"/>
      <c r="M85" s="15"/>
      <c r="N85" s="15"/>
      <c r="O85" s="26"/>
      <c r="P85" s="27"/>
      <c r="Q85" s="15"/>
      <c r="R85" s="15"/>
      <c r="S85" s="26"/>
      <c r="T85" s="15"/>
      <c r="U85" s="49" t="s">
        <v>628</v>
      </c>
      <c r="V85" s="27"/>
      <c r="W85" s="15"/>
      <c r="X85" s="15"/>
    </row>
    <row r="86" spans="8:24">
      <c r="H86" s="15"/>
      <c r="I86" s="15"/>
      <c r="J86" s="15"/>
      <c r="K86" s="25"/>
      <c r="L86" s="25"/>
      <c r="M86" s="15"/>
      <c r="N86" s="15"/>
      <c r="S86" s="26"/>
      <c r="T86" s="15"/>
      <c r="U86" s="36" t="s">
        <v>618</v>
      </c>
      <c r="V86" s="37"/>
      <c r="W86" s="39"/>
      <c r="X86" s="15"/>
    </row>
    <row r="87" spans="8:24">
      <c r="H87" s="15"/>
      <c r="I87" s="15"/>
      <c r="J87" s="15"/>
      <c r="K87" s="25"/>
      <c r="L87" s="25"/>
      <c r="M87" s="15"/>
      <c r="N87" s="15">
        <v>1</v>
      </c>
      <c r="S87" s="26"/>
      <c r="T87" s="15"/>
      <c r="U87" s="36" t="s">
        <v>583</v>
      </c>
      <c r="V87" s="37" t="s">
        <v>567</v>
      </c>
      <c r="W87" s="38" t="s">
        <v>568</v>
      </c>
      <c r="X87" s="15"/>
    </row>
    <row r="88" spans="8:24">
      <c r="H88" s="15"/>
      <c r="I88" s="15"/>
      <c r="J88" s="15"/>
      <c r="K88" s="25"/>
      <c r="L88" s="25"/>
      <c r="M88" s="15"/>
      <c r="N88" s="15"/>
      <c r="S88" s="26"/>
      <c r="T88" s="15"/>
      <c r="U88" s="36" t="s">
        <v>621</v>
      </c>
      <c r="V88" s="37"/>
      <c r="W88" s="37">
        <v>405038.07</v>
      </c>
      <c r="X88" s="15"/>
    </row>
    <row r="89" ht="40.5" spans="8:24">
      <c r="H89" s="15"/>
      <c r="I89" s="15"/>
      <c r="J89" s="15"/>
      <c r="K89" s="25"/>
      <c r="L89" s="25"/>
      <c r="M89" s="15"/>
      <c r="N89" s="15"/>
      <c r="S89" s="26"/>
      <c r="T89" s="15"/>
      <c r="U89" s="36" t="s">
        <v>629</v>
      </c>
      <c r="V89" s="37">
        <v>405038.07</v>
      </c>
      <c r="W89" s="39"/>
      <c r="X89" s="15"/>
    </row>
    <row r="90" spans="8:20">
      <c r="H90" s="15"/>
      <c r="I90" s="15"/>
      <c r="J90" s="15"/>
      <c r="K90" s="25"/>
      <c r="L90" s="25"/>
      <c r="M90" s="15"/>
      <c r="N90" s="15"/>
      <c r="S90" s="26"/>
      <c r="T90" s="15"/>
    </row>
    <row r="91" spans="8:20">
      <c r="H91" s="15"/>
      <c r="I91" s="15"/>
      <c r="J91" s="15"/>
      <c r="K91" s="25"/>
      <c r="L91" s="25"/>
      <c r="M91" s="15"/>
      <c r="N91" s="15"/>
      <c r="S91" s="26"/>
      <c r="T91" s="15"/>
    </row>
    <row r="92" spans="8:20">
      <c r="H92" s="15"/>
      <c r="I92" s="15"/>
      <c r="J92" s="15"/>
      <c r="K92" s="25"/>
      <c r="L92" s="25"/>
      <c r="M92" s="15"/>
      <c r="N92" s="15"/>
      <c r="S92" s="26"/>
      <c r="T92" s="15"/>
    </row>
    <row r="93" spans="8:20">
      <c r="H93" s="15"/>
      <c r="I93" s="15"/>
      <c r="J93" s="15"/>
      <c r="K93" s="25"/>
      <c r="L93" s="25"/>
      <c r="M93" s="15"/>
      <c r="N93" s="15"/>
      <c r="S93" s="26"/>
      <c r="T93" s="15"/>
    </row>
    <row r="94" spans="8:20">
      <c r="H94" s="15"/>
      <c r="I94" s="15"/>
      <c r="J94" s="15"/>
      <c r="K94" s="25"/>
      <c r="L94" s="25"/>
      <c r="M94" s="15"/>
      <c r="N94" s="15"/>
      <c r="S94" s="26"/>
      <c r="T94" s="15"/>
    </row>
    <row r="95" spans="8:20">
      <c r="H95" s="15"/>
      <c r="I95" s="15"/>
      <c r="J95" s="15"/>
      <c r="K95" s="25"/>
      <c r="L95" s="25"/>
      <c r="M95" s="15"/>
      <c r="N95" s="15"/>
      <c r="S95" s="26"/>
      <c r="T95" s="15"/>
    </row>
    <row r="96" spans="8:20">
      <c r="H96" s="15"/>
      <c r="I96" s="15"/>
      <c r="J96" s="15"/>
      <c r="K96" s="25"/>
      <c r="L96" s="25"/>
      <c r="M96" s="15"/>
      <c r="N96" s="15"/>
      <c r="S96" s="26"/>
      <c r="T96" s="15"/>
    </row>
    <row r="97" spans="8:20">
      <c r="H97" s="15"/>
      <c r="I97" s="15"/>
      <c r="J97" s="15"/>
      <c r="K97" s="25"/>
      <c r="L97" s="25"/>
      <c r="M97" s="15"/>
      <c r="N97" s="15"/>
      <c r="S97" s="26"/>
      <c r="T97" s="15"/>
    </row>
    <row r="98" spans="8:20">
      <c r="H98" s="15"/>
      <c r="I98" s="15"/>
      <c r="J98" s="15"/>
      <c r="K98" s="25"/>
      <c r="L98" s="25"/>
      <c r="M98" s="15"/>
      <c r="N98" s="15"/>
      <c r="S98" s="26"/>
      <c r="T98" s="15"/>
    </row>
    <row r="99" spans="8:20">
      <c r="H99" s="15"/>
      <c r="I99" s="15"/>
      <c r="J99" s="15"/>
      <c r="K99" s="25"/>
      <c r="L99" s="25"/>
      <c r="M99" s="15"/>
      <c r="N99" s="15"/>
      <c r="S99" s="26"/>
      <c r="T99" s="15"/>
    </row>
    <row r="100" spans="8:20">
      <c r="H100" s="15"/>
      <c r="I100" s="15"/>
      <c r="J100" s="15"/>
      <c r="K100" s="25"/>
      <c r="L100" s="25"/>
      <c r="M100" s="15"/>
      <c r="N100" s="15"/>
      <c r="S100" s="26"/>
      <c r="T100" s="15"/>
    </row>
    <row r="101" spans="8:20">
      <c r="H101" s="15"/>
      <c r="I101" s="15"/>
      <c r="J101" s="15"/>
      <c r="K101" s="25"/>
      <c r="L101" s="25"/>
      <c r="M101" s="15"/>
      <c r="N101" s="15"/>
      <c r="S101" s="26"/>
      <c r="T101" s="15"/>
    </row>
    <row r="102" spans="8:20">
      <c r="H102" s="15"/>
      <c r="I102" s="15"/>
      <c r="J102" s="15"/>
      <c r="K102" s="25"/>
      <c r="L102" s="25"/>
      <c r="M102" s="15"/>
      <c r="N102" s="15"/>
      <c r="S102" s="26"/>
      <c r="T102" s="15"/>
    </row>
    <row r="103" spans="8:20">
      <c r="H103" s="15"/>
      <c r="I103" s="15"/>
      <c r="J103" s="15"/>
      <c r="K103" s="25"/>
      <c r="L103" s="25"/>
      <c r="M103" s="15"/>
      <c r="N103" s="15"/>
      <c r="S103" s="26"/>
      <c r="T103" s="15"/>
    </row>
    <row r="104" spans="8:20">
      <c r="H104" s="15"/>
      <c r="I104" s="15"/>
      <c r="J104" s="15"/>
      <c r="K104" s="25"/>
      <c r="L104" s="25"/>
      <c r="M104" s="15"/>
      <c r="N104" s="15">
        <v>2</v>
      </c>
      <c r="S104" s="26"/>
      <c r="T104" s="15"/>
    </row>
    <row r="105" spans="8:20">
      <c r="H105" s="15"/>
      <c r="I105" s="15"/>
      <c r="J105" s="15"/>
      <c r="K105" s="25"/>
      <c r="L105" s="25"/>
      <c r="M105" s="15"/>
      <c r="N105" s="15"/>
      <c r="S105" s="26"/>
      <c r="T105" s="15"/>
    </row>
    <row r="106" spans="8:20">
      <c r="H106" s="15"/>
      <c r="I106" s="15"/>
      <c r="J106" s="15"/>
      <c r="K106" s="25"/>
      <c r="L106" s="25"/>
      <c r="M106" s="15"/>
      <c r="N106" s="15"/>
      <c r="S106" s="26"/>
      <c r="T106" s="15"/>
    </row>
    <row r="107" spans="8:20">
      <c r="H107" s="15"/>
      <c r="I107" s="15"/>
      <c r="J107" s="15"/>
      <c r="K107" s="25"/>
      <c r="L107" s="25"/>
      <c r="M107" s="15"/>
      <c r="N107" s="15"/>
      <c r="S107" s="26"/>
      <c r="T107" s="15"/>
    </row>
  </sheetData>
  <mergeCells count="11">
    <mergeCell ref="B1:F1"/>
    <mergeCell ref="B11:F11"/>
    <mergeCell ref="I11:M11"/>
    <mergeCell ref="P11:T11"/>
    <mergeCell ref="I19:M19"/>
    <mergeCell ref="P19:T19"/>
    <mergeCell ref="B41:F41"/>
    <mergeCell ref="I41:M41"/>
    <mergeCell ref="P41:T41"/>
    <mergeCell ref="B62:C62"/>
    <mergeCell ref="B74:F7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43"/>
  <sheetViews>
    <sheetView view="pageBreakPreview" zoomScale="80" zoomScaleNormal="80" topLeftCell="A19" workbookViewId="0">
      <selection activeCell="I22" sqref="I22"/>
    </sheetView>
  </sheetViews>
  <sheetFormatPr defaultColWidth="9" defaultRowHeight="27" customHeight="1"/>
  <cols>
    <col min="1" max="1" width="31.7583333333333" style="404" customWidth="1"/>
    <col min="2" max="2" width="4" style="238" customWidth="1"/>
    <col min="3" max="3" width="14.5333333333333" style="240" customWidth="1"/>
    <col min="4" max="4" width="14.5416666666667" style="240" customWidth="1"/>
    <col min="5" max="5" width="39.375" style="404" customWidth="1"/>
    <col min="6" max="6" width="5" style="238" customWidth="1"/>
    <col min="7" max="8" width="12.2583333333333" style="240" customWidth="1"/>
    <col min="9" max="9" width="19.125" style="67" customWidth="1"/>
    <col min="10" max="16384" width="9" style="239"/>
  </cols>
  <sheetData>
    <row r="1" customHeight="1" spans="1:8">
      <c r="A1" s="360" t="s">
        <v>286</v>
      </c>
      <c r="B1" s="361"/>
      <c r="C1" s="361"/>
      <c r="D1" s="361"/>
      <c r="E1" s="360"/>
      <c r="F1" s="361"/>
      <c r="G1" s="361"/>
      <c r="H1" s="361"/>
    </row>
    <row r="2" customHeight="1" spans="1:8">
      <c r="A2" s="405"/>
      <c r="C2" s="406"/>
      <c r="D2" s="406"/>
      <c r="E2" s="405"/>
      <c r="G2" s="407"/>
      <c r="H2" s="408"/>
    </row>
    <row r="3" s="403" customFormat="1" customHeight="1" spans="1:9">
      <c r="A3" s="409" t="s">
        <v>1</v>
      </c>
      <c r="B3" s="409"/>
      <c r="C3" s="409"/>
      <c r="D3" s="410" t="s">
        <v>287</v>
      </c>
      <c r="E3" s="411"/>
      <c r="F3" s="412"/>
      <c r="G3" s="413" t="s">
        <v>2</v>
      </c>
      <c r="H3" s="414"/>
      <c r="I3" s="422"/>
    </row>
    <row r="4" s="238" customFormat="1" customHeight="1" spans="1:9">
      <c r="A4" s="415" t="s">
        <v>3</v>
      </c>
      <c r="B4" s="245" t="s">
        <v>4</v>
      </c>
      <c r="C4" s="416" t="s">
        <v>288</v>
      </c>
      <c r="D4" s="416" t="s">
        <v>289</v>
      </c>
      <c r="E4" s="415" t="s">
        <v>3</v>
      </c>
      <c r="F4" s="245" t="s">
        <v>4</v>
      </c>
      <c r="G4" s="416" t="s">
        <v>288</v>
      </c>
      <c r="H4" s="416" t="s">
        <v>289</v>
      </c>
      <c r="I4" s="74"/>
    </row>
    <row r="5" customHeight="1" spans="1:8">
      <c r="A5" s="417" t="s">
        <v>290</v>
      </c>
      <c r="B5" s="245">
        <v>1</v>
      </c>
      <c r="C5" s="246">
        <f>SUM(C6:C9)</f>
        <v>18109578.73</v>
      </c>
      <c r="D5" s="349">
        <v>17278258.61</v>
      </c>
      <c r="E5" s="418" t="s">
        <v>291</v>
      </c>
      <c r="F5" s="245">
        <v>34</v>
      </c>
      <c r="G5" s="246"/>
      <c r="H5" s="246"/>
    </row>
    <row r="6" customHeight="1" spans="1:8">
      <c r="A6" s="418" t="s">
        <v>292</v>
      </c>
      <c r="B6" s="245">
        <v>2</v>
      </c>
      <c r="C6" s="251">
        <f>利润表合并过程2021!C4</f>
        <v>18109578.73</v>
      </c>
      <c r="D6" s="349">
        <v>17278258.61</v>
      </c>
      <c r="E6" s="418" t="s">
        <v>293</v>
      </c>
      <c r="F6" s="245">
        <v>35</v>
      </c>
      <c r="G6" s="246"/>
      <c r="H6" s="246"/>
    </row>
    <row r="7" customHeight="1" spans="1:9">
      <c r="A7" s="418" t="s">
        <v>294</v>
      </c>
      <c r="B7" s="245">
        <v>3</v>
      </c>
      <c r="C7" s="246">
        <v>0</v>
      </c>
      <c r="D7" s="349">
        <v>0</v>
      </c>
      <c r="E7" s="418" t="s">
        <v>295</v>
      </c>
      <c r="F7" s="245">
        <v>36</v>
      </c>
      <c r="G7" s="246"/>
      <c r="H7" s="246"/>
      <c r="I7" s="281"/>
    </row>
    <row r="8" customHeight="1" spans="1:8">
      <c r="A8" s="418" t="s">
        <v>296</v>
      </c>
      <c r="B8" s="245">
        <v>4</v>
      </c>
      <c r="C8" s="246">
        <v>0</v>
      </c>
      <c r="D8" s="349">
        <v>0</v>
      </c>
      <c r="E8" s="418" t="s">
        <v>297</v>
      </c>
      <c r="F8" s="245">
        <v>37</v>
      </c>
      <c r="G8" s="246">
        <f>利润表合并过程2021!K6</f>
        <v>281781.94</v>
      </c>
      <c r="H8" s="189">
        <f>利润表合并过程2021!K43</f>
        <v>53495.55</v>
      </c>
    </row>
    <row r="9" customHeight="1" spans="1:8">
      <c r="A9" s="418" t="s">
        <v>298</v>
      </c>
      <c r="B9" s="245">
        <v>5</v>
      </c>
      <c r="C9" s="246">
        <v>0</v>
      </c>
      <c r="D9" s="349">
        <v>0</v>
      </c>
      <c r="E9" s="418" t="s">
        <v>299</v>
      </c>
      <c r="F9" s="245">
        <v>38</v>
      </c>
      <c r="G9" s="246"/>
      <c r="H9" s="246">
        <v>0</v>
      </c>
    </row>
    <row r="10" customHeight="1" spans="1:9">
      <c r="A10" s="417" t="s">
        <v>300</v>
      </c>
      <c r="B10" s="245">
        <v>6</v>
      </c>
      <c r="C10" s="246">
        <f>SUM(C11:C21)+C24+C28+C29</f>
        <v>16886990.81</v>
      </c>
      <c r="D10" s="349">
        <v>14705011.439</v>
      </c>
      <c r="E10" s="418" t="s">
        <v>301</v>
      </c>
      <c r="F10" s="245">
        <v>39</v>
      </c>
      <c r="G10" s="246"/>
      <c r="H10" s="246"/>
      <c r="I10" s="282"/>
    </row>
    <row r="11" customHeight="1" spans="1:9">
      <c r="A11" s="418" t="s">
        <v>302</v>
      </c>
      <c r="B11" s="245">
        <v>7</v>
      </c>
      <c r="C11" s="246">
        <f>利润表合并过程2021!C9</f>
        <v>6235669.52</v>
      </c>
      <c r="D11" s="349">
        <v>5165614.96</v>
      </c>
      <c r="E11" s="418" t="s">
        <v>303</v>
      </c>
      <c r="F11" s="245">
        <v>40</v>
      </c>
      <c r="G11" s="246"/>
      <c r="H11" s="246"/>
      <c r="I11" s="281"/>
    </row>
    <row r="12" customHeight="1" spans="1:8">
      <c r="A12" s="418" t="s">
        <v>304</v>
      </c>
      <c r="B12" s="245">
        <v>8</v>
      </c>
      <c r="C12" s="246">
        <v>0</v>
      </c>
      <c r="D12" s="349">
        <v>0</v>
      </c>
      <c r="E12" s="417" t="s">
        <v>305</v>
      </c>
      <c r="F12" s="245">
        <v>41</v>
      </c>
      <c r="G12" s="246">
        <f>C35+C36-G8</f>
        <v>1207766.39</v>
      </c>
      <c r="H12" s="246">
        <f>D35+D36-H8</f>
        <v>2669770.051</v>
      </c>
    </row>
    <row r="13" customHeight="1" spans="1:9">
      <c r="A13" s="418" t="s">
        <v>306</v>
      </c>
      <c r="B13" s="245">
        <v>9</v>
      </c>
      <c r="C13" s="246">
        <v>0</v>
      </c>
      <c r="D13" s="349">
        <v>0</v>
      </c>
      <c r="E13" s="418" t="s">
        <v>307</v>
      </c>
      <c r="F13" s="245">
        <v>42</v>
      </c>
      <c r="G13" s="246">
        <f>利润表合并过程2021!K11</f>
        <v>702174.81</v>
      </c>
      <c r="H13" s="246">
        <f>利润表合并过程2021!K48</f>
        <v>869282.61</v>
      </c>
      <c r="I13" s="281"/>
    </row>
    <row r="14" customHeight="1" spans="1:9">
      <c r="A14" s="418" t="s">
        <v>308</v>
      </c>
      <c r="B14" s="245">
        <v>10</v>
      </c>
      <c r="C14" s="246">
        <v>0</v>
      </c>
      <c r="D14" s="349">
        <v>0</v>
      </c>
      <c r="E14" s="417" t="s">
        <v>309</v>
      </c>
      <c r="F14" s="245">
        <v>43</v>
      </c>
      <c r="G14" s="246">
        <f>G12-G13</f>
        <v>505591.580000002</v>
      </c>
      <c r="H14" s="246">
        <f>H12-H13</f>
        <v>1800487.441</v>
      </c>
      <c r="I14" s="282"/>
    </row>
    <row r="15" customHeight="1" spans="1:9">
      <c r="A15" s="418" t="s">
        <v>310</v>
      </c>
      <c r="B15" s="245">
        <v>11</v>
      </c>
      <c r="C15" s="246">
        <v>0</v>
      </c>
      <c r="D15" s="349">
        <v>0</v>
      </c>
      <c r="E15" s="418" t="s">
        <v>311</v>
      </c>
      <c r="F15" s="245">
        <v>44</v>
      </c>
      <c r="G15" s="246"/>
      <c r="H15" s="246"/>
      <c r="I15" s="282"/>
    </row>
    <row r="16" customHeight="1" spans="1:8">
      <c r="A16" s="418" t="s">
        <v>312</v>
      </c>
      <c r="B16" s="245">
        <v>12</v>
      </c>
      <c r="C16" s="246">
        <v>0</v>
      </c>
      <c r="D16" s="349">
        <v>0</v>
      </c>
      <c r="E16" s="418" t="s">
        <v>313</v>
      </c>
      <c r="F16" s="245">
        <v>45</v>
      </c>
      <c r="G16" s="274"/>
      <c r="H16" s="274"/>
    </row>
    <row r="17" customHeight="1" spans="1:8">
      <c r="A17" s="418" t="s">
        <v>314</v>
      </c>
      <c r="B17" s="245">
        <v>13</v>
      </c>
      <c r="C17" s="246">
        <v>0</v>
      </c>
      <c r="D17" s="349">
        <v>0</v>
      </c>
      <c r="E17" s="418" t="s">
        <v>315</v>
      </c>
      <c r="F17" s="245">
        <v>46</v>
      </c>
      <c r="G17" s="246"/>
      <c r="H17" s="246"/>
    </row>
    <row r="18" customHeight="1" spans="1:8">
      <c r="A18" s="418" t="s">
        <v>316</v>
      </c>
      <c r="B18" s="245">
        <v>14</v>
      </c>
      <c r="C18" s="246">
        <v>0</v>
      </c>
      <c r="D18" s="349">
        <v>0</v>
      </c>
      <c r="E18" s="418" t="s">
        <v>317</v>
      </c>
      <c r="F18" s="245">
        <v>47</v>
      </c>
      <c r="G18" s="246"/>
      <c r="H18" s="246"/>
    </row>
    <row r="19" customHeight="1" spans="1:8">
      <c r="A19" s="418" t="s">
        <v>318</v>
      </c>
      <c r="B19" s="245">
        <v>15</v>
      </c>
      <c r="C19" s="246">
        <f>利润表合并过程2021!C17</f>
        <v>123182.21</v>
      </c>
      <c r="D19" s="349">
        <v>81.57</v>
      </c>
      <c r="E19" s="417" t="s">
        <v>319</v>
      </c>
      <c r="F19" s="245">
        <v>48</v>
      </c>
      <c r="G19" s="246">
        <v>0</v>
      </c>
      <c r="H19" s="246">
        <v>0</v>
      </c>
    </row>
    <row r="20" customHeight="1" spans="1:8">
      <c r="A20" s="418" t="s">
        <v>320</v>
      </c>
      <c r="B20" s="245">
        <v>16</v>
      </c>
      <c r="C20" s="246">
        <f>利润表合并过程2021!C18</f>
        <v>1396.74</v>
      </c>
      <c r="D20" s="349">
        <v>754.21</v>
      </c>
      <c r="E20" s="418" t="s">
        <v>321</v>
      </c>
      <c r="F20" s="245">
        <v>49</v>
      </c>
      <c r="G20" s="246">
        <v>0</v>
      </c>
      <c r="H20" s="246">
        <v>0</v>
      </c>
    </row>
    <row r="21" customHeight="1" spans="1:8">
      <c r="A21" s="418" t="s">
        <v>322</v>
      </c>
      <c r="B21" s="245">
        <v>17</v>
      </c>
      <c r="C21" s="251">
        <f>利润表合并过程2021!C19</f>
        <v>10976756.51</v>
      </c>
      <c r="D21" s="349">
        <v>9454160.76</v>
      </c>
      <c r="E21" s="418" t="s">
        <v>323</v>
      </c>
      <c r="F21" s="245">
        <v>50</v>
      </c>
      <c r="G21" s="246">
        <v>0</v>
      </c>
      <c r="H21" s="246">
        <v>0</v>
      </c>
    </row>
    <row r="22" customHeight="1" spans="1:8">
      <c r="A22" s="418" t="s">
        <v>324</v>
      </c>
      <c r="B22" s="245">
        <v>18</v>
      </c>
      <c r="C22" s="246"/>
      <c r="D22" s="349"/>
      <c r="E22" s="418" t="s">
        <v>325</v>
      </c>
      <c r="F22" s="245">
        <v>51</v>
      </c>
      <c r="G22" s="246">
        <v>0</v>
      </c>
      <c r="H22" s="246">
        <v>0</v>
      </c>
    </row>
    <row r="23" customHeight="1" spans="1:8">
      <c r="A23" s="418" t="s">
        <v>326</v>
      </c>
      <c r="B23" s="245">
        <v>19</v>
      </c>
      <c r="C23" s="246"/>
      <c r="D23" s="349"/>
      <c r="E23" s="275" t="s">
        <v>327</v>
      </c>
      <c r="F23" s="245">
        <v>52</v>
      </c>
      <c r="G23" s="246"/>
      <c r="H23" s="246"/>
    </row>
    <row r="24" customHeight="1" spans="1:8">
      <c r="A24" s="418" t="s">
        <v>328</v>
      </c>
      <c r="B24" s="245">
        <v>20</v>
      </c>
      <c r="C24" s="246">
        <f>利润表合并过程2021!C22</f>
        <v>-598626.56</v>
      </c>
      <c r="D24" s="349">
        <v>-61961.85</v>
      </c>
      <c r="E24" s="418" t="s">
        <v>329</v>
      </c>
      <c r="F24" s="245">
        <v>53</v>
      </c>
      <c r="G24" s="246">
        <v>0</v>
      </c>
      <c r="H24" s="246">
        <v>0</v>
      </c>
    </row>
    <row r="25" customHeight="1" spans="1:8">
      <c r="A25" s="418" t="s">
        <v>330</v>
      </c>
      <c r="B25" s="245">
        <v>21</v>
      </c>
      <c r="C25" s="257">
        <f>利润表合并过程2021!C23</f>
        <v>0</v>
      </c>
      <c r="D25" s="349">
        <v>7843.82</v>
      </c>
      <c r="E25" s="275" t="s">
        <v>331</v>
      </c>
      <c r="F25" s="245">
        <v>54</v>
      </c>
      <c r="G25" s="246">
        <v>0</v>
      </c>
      <c r="H25" s="246">
        <v>0</v>
      </c>
    </row>
    <row r="26" customHeight="1" spans="1:8">
      <c r="A26" s="418" t="s">
        <v>332</v>
      </c>
      <c r="B26" s="245">
        <v>22</v>
      </c>
      <c r="C26" s="257">
        <f>利润表合并过程2021!C24</f>
        <v>606273.05</v>
      </c>
      <c r="D26" s="349">
        <v>-69805.67</v>
      </c>
      <c r="E26" s="418" t="s">
        <v>333</v>
      </c>
      <c r="F26" s="245">
        <v>55</v>
      </c>
      <c r="G26" s="246">
        <v>0</v>
      </c>
      <c r="H26" s="246">
        <v>0</v>
      </c>
    </row>
    <row r="27" customHeight="1" spans="1:8">
      <c r="A27" s="418" t="s">
        <v>334</v>
      </c>
      <c r="B27" s="245">
        <v>23</v>
      </c>
      <c r="C27" s="246"/>
      <c r="D27" s="349"/>
      <c r="E27" s="418" t="s">
        <v>335</v>
      </c>
      <c r="F27" s="245">
        <v>56</v>
      </c>
      <c r="G27" s="246">
        <v>0</v>
      </c>
      <c r="H27" s="246">
        <v>0</v>
      </c>
    </row>
    <row r="28" customHeight="1" spans="1:8">
      <c r="A28" s="418" t="s">
        <v>336</v>
      </c>
      <c r="B28" s="245">
        <v>24</v>
      </c>
      <c r="C28" s="246">
        <f>利润表合并过程2021!C26</f>
        <v>148612.39</v>
      </c>
      <c r="D28" s="349">
        <v>146361.789</v>
      </c>
      <c r="E28" s="418" t="s">
        <v>337</v>
      </c>
      <c r="F28" s="245">
        <v>57</v>
      </c>
      <c r="G28" s="246">
        <v>0</v>
      </c>
      <c r="H28" s="246">
        <v>0</v>
      </c>
    </row>
    <row r="29" customHeight="1" spans="1:9">
      <c r="A29" s="418" t="s">
        <v>338</v>
      </c>
      <c r="B29" s="245">
        <v>25</v>
      </c>
      <c r="C29" s="246">
        <v>0</v>
      </c>
      <c r="D29" s="349">
        <v>0</v>
      </c>
      <c r="E29" s="418" t="s">
        <v>339</v>
      </c>
      <c r="F29" s="245">
        <v>58</v>
      </c>
      <c r="G29" s="246"/>
      <c r="H29" s="246"/>
      <c r="I29" s="281"/>
    </row>
    <row r="30" customHeight="1" spans="1:8">
      <c r="A30" s="418" t="s">
        <v>340</v>
      </c>
      <c r="B30" s="245">
        <v>26</v>
      </c>
      <c r="C30" s="246">
        <v>0</v>
      </c>
      <c r="D30" s="349">
        <v>0</v>
      </c>
      <c r="E30" s="418" t="s">
        <v>341</v>
      </c>
      <c r="F30" s="245">
        <v>59</v>
      </c>
      <c r="G30" s="246"/>
      <c r="H30" s="246"/>
    </row>
    <row r="31" customHeight="1" spans="1:8">
      <c r="A31" s="418" t="s">
        <v>342</v>
      </c>
      <c r="B31" s="245">
        <v>27</v>
      </c>
      <c r="C31" s="246">
        <f>利润表合并过程2021!C29</f>
        <v>7361.62</v>
      </c>
      <c r="D31" s="349">
        <v>150000</v>
      </c>
      <c r="E31" s="417" t="s">
        <v>343</v>
      </c>
      <c r="F31" s="245">
        <v>60</v>
      </c>
      <c r="G31" s="246">
        <f>G32+G33</f>
        <v>505591.580000002</v>
      </c>
      <c r="H31" s="246">
        <f>H32+H3</f>
        <v>1800487.441</v>
      </c>
    </row>
    <row r="32" customHeight="1" spans="1:8">
      <c r="A32" s="418" t="s">
        <v>344</v>
      </c>
      <c r="B32" s="245">
        <v>28</v>
      </c>
      <c r="C32" s="246">
        <v>0</v>
      </c>
      <c r="D32" s="349">
        <v>0</v>
      </c>
      <c r="E32" s="418" t="s">
        <v>345</v>
      </c>
      <c r="F32" s="245">
        <v>61</v>
      </c>
      <c r="G32" s="246">
        <f>G14</f>
        <v>505591.580000002</v>
      </c>
      <c r="H32" s="246">
        <f>H14</f>
        <v>1800487.441</v>
      </c>
    </row>
    <row r="33" customHeight="1" spans="1:8">
      <c r="A33" s="418" t="s">
        <v>346</v>
      </c>
      <c r="B33" s="245">
        <v>29</v>
      </c>
      <c r="C33" s="246">
        <v>0</v>
      </c>
      <c r="D33" s="349">
        <v>0</v>
      </c>
      <c r="E33" s="418" t="s">
        <v>347</v>
      </c>
      <c r="F33" s="245">
        <v>62</v>
      </c>
      <c r="G33" s="246"/>
      <c r="H33" s="246"/>
    </row>
    <row r="34" customHeight="1" spans="1:8">
      <c r="A34" s="419" t="s">
        <v>348</v>
      </c>
      <c r="B34" s="245">
        <v>30</v>
      </c>
      <c r="C34" s="246"/>
      <c r="D34" s="349"/>
      <c r="E34" s="276" t="s">
        <v>349</v>
      </c>
      <c r="F34" s="245">
        <v>63</v>
      </c>
      <c r="G34" s="246"/>
      <c r="H34" s="246"/>
    </row>
    <row r="35" customHeight="1" spans="1:8">
      <c r="A35" s="417" t="s">
        <v>350</v>
      </c>
      <c r="B35" s="245">
        <v>31</v>
      </c>
      <c r="C35" s="246">
        <f>C5-C10+C30+C31+C33+C34</f>
        <v>1229949.54</v>
      </c>
      <c r="D35" s="349">
        <v>2723247.171</v>
      </c>
      <c r="E35" s="275" t="s">
        <v>351</v>
      </c>
      <c r="F35" s="245">
        <v>64</v>
      </c>
      <c r="G35" s="246"/>
      <c r="H35" s="246"/>
    </row>
    <row r="36" customHeight="1" spans="1:8">
      <c r="A36" s="419" t="s">
        <v>352</v>
      </c>
      <c r="B36" s="245">
        <v>32</v>
      </c>
      <c r="C36" s="251">
        <f>利润表合并过程2021!C34</f>
        <v>259598.79</v>
      </c>
      <c r="D36" s="349">
        <v>18.43</v>
      </c>
      <c r="E36" s="275" t="s">
        <v>353</v>
      </c>
      <c r="F36" s="245">
        <v>65</v>
      </c>
      <c r="G36" s="246"/>
      <c r="H36" s="246"/>
    </row>
    <row r="37" customHeight="1" spans="1:8">
      <c r="A37" s="419" t="s">
        <v>354</v>
      </c>
      <c r="B37" s="245">
        <v>33</v>
      </c>
      <c r="C37" s="246"/>
      <c r="D37" s="246"/>
      <c r="E37" s="275"/>
      <c r="F37" s="245">
        <v>66</v>
      </c>
      <c r="G37" s="246"/>
      <c r="H37" s="246"/>
    </row>
    <row r="38" customHeight="1" spans="1:8">
      <c r="A38" s="420" t="s">
        <v>355</v>
      </c>
      <c r="B38" s="420"/>
      <c r="C38" s="420"/>
      <c r="D38" s="420"/>
      <c r="E38" s="420"/>
      <c r="F38" s="420"/>
      <c r="G38" s="420"/>
      <c r="H38" s="420"/>
    </row>
    <row r="39" customHeight="1" spans="1:8">
      <c r="A39" s="404" t="s">
        <v>356</v>
      </c>
      <c r="C39" s="266"/>
      <c r="D39" s="421" t="s">
        <v>357</v>
      </c>
      <c r="F39" s="238" t="s">
        <v>358</v>
      </c>
      <c r="G39" s="266"/>
      <c r="H39" s="266"/>
    </row>
    <row r="40" customHeight="1" spans="3:8">
      <c r="C40" s="266"/>
      <c r="D40" s="266"/>
      <c r="G40" s="266"/>
      <c r="H40" s="266"/>
    </row>
    <row r="41" customHeight="1" spans="3:8">
      <c r="C41" s="266"/>
      <c r="D41" s="266"/>
      <c r="G41" s="266"/>
      <c r="H41" s="266"/>
    </row>
    <row r="42" customHeight="1" spans="3:8">
      <c r="C42" s="266"/>
      <c r="D42" s="266"/>
      <c r="E42" s="404">
        <f>G12/((资产负债表2021!C78+资产负债表2021!D78)/2)</f>
        <v>0.00219281082891452</v>
      </c>
      <c r="G42" s="266"/>
      <c r="H42" s="266"/>
    </row>
    <row r="43" customHeight="1" spans="3:8">
      <c r="C43" s="266"/>
      <c r="D43" s="266"/>
      <c r="E43" s="404">
        <f>G32/((资产负债表2021!G77+资产负债表2021!H77)/2)</f>
        <v>0.000934397548579972</v>
      </c>
      <c r="G43" s="266"/>
      <c r="H43" s="266"/>
    </row>
  </sheetData>
  <mergeCells count="6">
    <mergeCell ref="A1:H1"/>
    <mergeCell ref="G2:H2"/>
    <mergeCell ref="A3:C3"/>
    <mergeCell ref="D3:E3"/>
    <mergeCell ref="G3:H3"/>
    <mergeCell ref="A38:H38"/>
  </mergeCells>
  <pageMargins left="0.751388888888889" right="0.235416666666667" top="0.432638888888889" bottom="0.313888888888889" header="0.313888888888889" footer="0.235416666666667"/>
  <pageSetup paperSize="9" scale="69" orientation="portrait" horizontalDpi="600"/>
  <headerFooter>
    <oddFooter>&amp;C5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37"/>
  <sheetViews>
    <sheetView view="pageBreakPreview" zoomScale="80" zoomScaleNormal="80" topLeftCell="A27" workbookViewId="0">
      <selection activeCell="L31" sqref="L31"/>
    </sheetView>
  </sheetViews>
  <sheetFormatPr defaultColWidth="9" defaultRowHeight="15"/>
  <cols>
    <col min="1" max="1" width="28.625" style="359" customWidth="1"/>
    <col min="2" max="2" width="5.375" style="145" customWidth="1"/>
    <col min="3" max="3" width="16.2416666666667" style="144" customWidth="1"/>
    <col min="4" max="4" width="16.5583333333333" style="144" customWidth="1"/>
    <col min="5" max="5" width="29.125" style="359" customWidth="1"/>
    <col min="6" max="6" width="4.875" style="145" customWidth="1"/>
    <col min="7" max="7" width="17.3416666666667" style="144" customWidth="1"/>
    <col min="8" max="8" width="16.7083333333333" style="144" customWidth="1"/>
    <col min="9" max="9" width="16.125" style="145"/>
    <col min="10" max="16384" width="9" style="145"/>
  </cols>
  <sheetData>
    <row r="1" ht="31" customHeight="1" spans="1:8">
      <c r="A1" s="360" t="s">
        <v>359</v>
      </c>
      <c r="B1" s="361"/>
      <c r="C1" s="361"/>
      <c r="D1" s="361"/>
      <c r="E1" s="360"/>
      <c r="F1" s="361"/>
      <c r="G1" s="361"/>
      <c r="H1" s="361"/>
    </row>
    <row r="2" spans="1:8">
      <c r="A2" s="362"/>
      <c r="B2" s="142"/>
      <c r="E2" s="362"/>
      <c r="F2" s="142"/>
      <c r="G2" s="363"/>
      <c r="H2" s="364"/>
    </row>
    <row r="3" s="358" customFormat="1" ht="24" customHeight="1" spans="1:8">
      <c r="A3" s="365" t="s">
        <v>1</v>
      </c>
      <c r="B3" s="365"/>
      <c r="C3" s="365"/>
      <c r="D3" s="365"/>
      <c r="E3" s="366" t="s">
        <v>287</v>
      </c>
      <c r="F3" s="367"/>
      <c r="G3" s="368" t="s">
        <v>2</v>
      </c>
      <c r="H3" s="369"/>
    </row>
    <row r="4" ht="27" customHeight="1" spans="1:8">
      <c r="A4" s="440" t="s">
        <v>360</v>
      </c>
      <c r="B4" s="441" t="s">
        <v>4</v>
      </c>
      <c r="C4" s="442" t="s">
        <v>361</v>
      </c>
      <c r="D4" s="371" t="s">
        <v>362</v>
      </c>
      <c r="E4" s="440" t="s">
        <v>363</v>
      </c>
      <c r="F4" s="441" t="s">
        <v>4</v>
      </c>
      <c r="G4" s="442" t="s">
        <v>361</v>
      </c>
      <c r="H4" s="371" t="s">
        <v>362</v>
      </c>
    </row>
    <row r="5" s="142" customFormat="1" ht="27" customHeight="1" spans="1:8">
      <c r="A5" s="443" t="s">
        <v>364</v>
      </c>
      <c r="B5" s="444" t="s">
        <v>8</v>
      </c>
      <c r="C5" s="374"/>
      <c r="D5" s="445" t="s">
        <v>365</v>
      </c>
      <c r="E5" s="375" t="s">
        <v>366</v>
      </c>
      <c r="F5" s="444" t="s">
        <v>125</v>
      </c>
      <c r="G5" s="376"/>
      <c r="H5" s="377"/>
    </row>
    <row r="6" s="142" customFormat="1" ht="27" customHeight="1" spans="1:8">
      <c r="A6" s="446" t="s">
        <v>367</v>
      </c>
      <c r="B6" s="444" t="s">
        <v>13</v>
      </c>
      <c r="C6" s="378">
        <f>现金流量表合并过程!C3</f>
        <v>14358035.56</v>
      </c>
      <c r="D6" s="378">
        <v>12926231.62</v>
      </c>
      <c r="E6" s="446" t="s">
        <v>368</v>
      </c>
      <c r="F6" s="444" t="s">
        <v>129</v>
      </c>
      <c r="G6" s="376">
        <v>0</v>
      </c>
      <c r="H6" s="377">
        <v>0</v>
      </c>
    </row>
    <row r="7" s="142" customFormat="1" ht="27" customHeight="1" spans="1:8">
      <c r="A7" s="379" t="s">
        <v>369</v>
      </c>
      <c r="B7" s="444" t="s">
        <v>17</v>
      </c>
      <c r="C7" s="380">
        <f>现金流量表合并过程!C4</f>
        <v>0</v>
      </c>
      <c r="D7" s="381">
        <v>0</v>
      </c>
      <c r="E7" s="446" t="s">
        <v>370</v>
      </c>
      <c r="F7" s="444" t="s">
        <v>133</v>
      </c>
      <c r="G7" s="382">
        <f>现金流量表合并过程!J4</f>
        <v>2000000</v>
      </c>
      <c r="H7" s="383">
        <v>0</v>
      </c>
    </row>
    <row r="8" s="142" customFormat="1" ht="27" customHeight="1" spans="1:8">
      <c r="A8" s="379" t="s">
        <v>371</v>
      </c>
      <c r="B8" s="444" t="s">
        <v>21</v>
      </c>
      <c r="C8" s="380">
        <f>现金流量表合并过程!C5</f>
        <v>0</v>
      </c>
      <c r="D8" s="381">
        <v>0</v>
      </c>
      <c r="E8" s="447" t="s">
        <v>372</v>
      </c>
      <c r="F8" s="444" t="s">
        <v>137</v>
      </c>
      <c r="G8" s="382">
        <f>现金流量表合并过程!J5</f>
        <v>2000000</v>
      </c>
      <c r="H8" s="381">
        <v>46150000</v>
      </c>
    </row>
    <row r="9" s="142" customFormat="1" ht="27" customHeight="1" spans="1:8">
      <c r="A9" s="379" t="s">
        <v>373</v>
      </c>
      <c r="B9" s="444" t="s">
        <v>25</v>
      </c>
      <c r="C9" s="380">
        <f>现金流量表合并过程!C6</f>
        <v>0</v>
      </c>
      <c r="D9" s="381">
        <v>0</v>
      </c>
      <c r="E9" s="375" t="s">
        <v>374</v>
      </c>
      <c r="F9" s="444" t="s">
        <v>141</v>
      </c>
      <c r="G9" s="382">
        <v>3597124.62</v>
      </c>
      <c r="H9" s="383">
        <v>636823.42</v>
      </c>
    </row>
    <row r="10" s="142" customFormat="1" ht="27" customHeight="1" spans="1:8">
      <c r="A10" s="379" t="s">
        <v>375</v>
      </c>
      <c r="B10" s="444" t="s">
        <v>29</v>
      </c>
      <c r="C10" s="380">
        <f>现金流量表合并过程!C7</f>
        <v>0</v>
      </c>
      <c r="D10" s="381">
        <v>0</v>
      </c>
      <c r="E10" s="446" t="s">
        <v>376</v>
      </c>
      <c r="F10" s="444" t="s">
        <v>145</v>
      </c>
      <c r="G10" s="376">
        <f>现金流量表合并过程!J7</f>
        <v>0</v>
      </c>
      <c r="H10" s="377">
        <v>0</v>
      </c>
    </row>
    <row r="11" s="142" customFormat="1" ht="27" customHeight="1" spans="1:8">
      <c r="A11" s="379" t="s">
        <v>377</v>
      </c>
      <c r="B11" s="444" t="s">
        <v>33</v>
      </c>
      <c r="C11" s="380">
        <f>现金流量表合并过程!C8</f>
        <v>0</v>
      </c>
      <c r="D11" s="381">
        <v>0</v>
      </c>
      <c r="E11" s="385" t="s">
        <v>378</v>
      </c>
      <c r="F11" s="444" t="s">
        <v>149</v>
      </c>
      <c r="G11" s="376">
        <v>0</v>
      </c>
      <c r="H11" s="377">
        <v>0</v>
      </c>
    </row>
    <row r="12" s="142" customFormat="1" ht="27" customHeight="1" spans="1:8">
      <c r="A12" s="385" t="s">
        <v>379</v>
      </c>
      <c r="B12" s="444" t="s">
        <v>37</v>
      </c>
      <c r="C12" s="380">
        <f>现金流量表合并过程!C9</f>
        <v>0</v>
      </c>
      <c r="D12" s="381">
        <v>0</v>
      </c>
      <c r="E12" s="446" t="s">
        <v>380</v>
      </c>
      <c r="F12" s="444" t="s">
        <v>153</v>
      </c>
      <c r="G12" s="376">
        <v>0</v>
      </c>
      <c r="H12" s="377">
        <v>0</v>
      </c>
    </row>
    <row r="13" s="142" customFormat="1" ht="27" customHeight="1" spans="1:8">
      <c r="A13" s="385" t="s">
        <v>381</v>
      </c>
      <c r="B13" s="444" t="s">
        <v>41</v>
      </c>
      <c r="C13" s="380">
        <f>现金流量表合并过程!C10</f>
        <v>0</v>
      </c>
      <c r="D13" s="381">
        <v>0</v>
      </c>
      <c r="E13" s="446" t="s">
        <v>382</v>
      </c>
      <c r="F13" s="444" t="s">
        <v>157</v>
      </c>
      <c r="G13" s="386">
        <f>现金流量表合并过程!J10</f>
        <v>0</v>
      </c>
      <c r="H13" s="383">
        <v>0</v>
      </c>
    </row>
    <row r="14" s="142" customFormat="1" ht="27" customHeight="1" spans="1:8">
      <c r="A14" s="385" t="s">
        <v>383</v>
      </c>
      <c r="B14" s="444" t="s">
        <v>45</v>
      </c>
      <c r="C14" s="380">
        <f>现金流量表合并过程!C11</f>
        <v>0</v>
      </c>
      <c r="D14" s="381">
        <v>0</v>
      </c>
      <c r="E14" s="447" t="s">
        <v>384</v>
      </c>
      <c r="F14" s="444" t="s">
        <v>161</v>
      </c>
      <c r="G14" s="382">
        <f>现金流量表合并过程!J11</f>
        <v>3610495.81</v>
      </c>
      <c r="H14" s="381">
        <v>636823.42</v>
      </c>
    </row>
    <row r="15" s="142" customFormat="1" ht="27" customHeight="1" spans="1:8">
      <c r="A15" s="385" t="s">
        <v>385</v>
      </c>
      <c r="B15" s="444" t="s">
        <v>49</v>
      </c>
      <c r="C15" s="380">
        <f>现金流量表合并过程!C12</f>
        <v>0</v>
      </c>
      <c r="D15" s="381">
        <v>0</v>
      </c>
      <c r="E15" s="384" t="s">
        <v>386</v>
      </c>
      <c r="F15" s="444" t="s">
        <v>165</v>
      </c>
      <c r="G15" s="382">
        <f>G8-G14</f>
        <v>-1610495.81</v>
      </c>
      <c r="H15" s="381">
        <v>45513176.58</v>
      </c>
    </row>
    <row r="16" s="142" customFormat="1" ht="27" customHeight="1" spans="1:8">
      <c r="A16" s="385" t="s">
        <v>387</v>
      </c>
      <c r="B16" s="444" t="s">
        <v>53</v>
      </c>
      <c r="C16" s="380">
        <f>现金流量表合并过程!C13</f>
        <v>0</v>
      </c>
      <c r="D16" s="381">
        <v>0</v>
      </c>
      <c r="E16" s="443" t="s">
        <v>388</v>
      </c>
      <c r="F16" s="444" t="s">
        <v>169</v>
      </c>
      <c r="G16" s="374"/>
      <c r="H16" s="387"/>
    </row>
    <row r="17" s="142" customFormat="1" ht="27" customHeight="1" spans="1:8">
      <c r="A17" s="448" t="s">
        <v>389</v>
      </c>
      <c r="B17" s="444" t="s">
        <v>57</v>
      </c>
      <c r="C17" s="389"/>
      <c r="D17" s="390">
        <v>451506.46</v>
      </c>
      <c r="E17" s="446" t="s">
        <v>390</v>
      </c>
      <c r="F17" s="444" t="s">
        <v>173</v>
      </c>
      <c r="G17" s="391">
        <v>2000000</v>
      </c>
      <c r="H17" s="383">
        <v>0</v>
      </c>
    </row>
    <row r="18" s="142" customFormat="1" ht="27" customHeight="1" spans="1:8">
      <c r="A18" s="446" t="s">
        <v>391</v>
      </c>
      <c r="B18" s="444" t="s">
        <v>61</v>
      </c>
      <c r="C18" s="390">
        <f>现金流量表合并过程!C15</f>
        <v>3858458.73</v>
      </c>
      <c r="D18" s="392">
        <v>4895650.07</v>
      </c>
      <c r="E18" s="375" t="s">
        <v>392</v>
      </c>
      <c r="F18" s="444" t="s">
        <v>177</v>
      </c>
      <c r="G18" s="376"/>
      <c r="H18" s="377"/>
    </row>
    <row r="19" s="142" customFormat="1" ht="27" customHeight="1" spans="1:8">
      <c r="A19" s="447" t="s">
        <v>393</v>
      </c>
      <c r="B19" s="444" t="s">
        <v>65</v>
      </c>
      <c r="C19" s="390">
        <f>现金流量表合并过程!C16</f>
        <v>18216494.29</v>
      </c>
      <c r="D19" s="381">
        <v>18273388.15</v>
      </c>
      <c r="E19" s="446" t="s">
        <v>394</v>
      </c>
      <c r="F19" s="444" t="s">
        <v>181</v>
      </c>
      <c r="G19" s="386"/>
      <c r="H19" s="383"/>
    </row>
    <row r="20" s="142" customFormat="1" ht="27" customHeight="1" spans="1:8">
      <c r="A20" s="446" t="s">
        <v>395</v>
      </c>
      <c r="B20" s="444" t="s">
        <v>69</v>
      </c>
      <c r="C20" s="390">
        <f>现金流量表合并过程!C17</f>
        <v>1577642.4</v>
      </c>
      <c r="D20" s="392">
        <v>1579672.26</v>
      </c>
      <c r="E20" s="375" t="s">
        <v>396</v>
      </c>
      <c r="F20" s="444" t="s">
        <v>185</v>
      </c>
      <c r="G20" s="376">
        <v>0</v>
      </c>
      <c r="H20" s="377">
        <v>0</v>
      </c>
    </row>
    <row r="21" s="142" customFormat="1" ht="27" customHeight="1" spans="1:8">
      <c r="A21" s="385" t="s">
        <v>397</v>
      </c>
      <c r="B21" s="444" t="s">
        <v>73</v>
      </c>
      <c r="C21" s="376"/>
      <c r="D21" s="377"/>
      <c r="E21" s="446" t="s">
        <v>398</v>
      </c>
      <c r="F21" s="444" t="s">
        <v>189</v>
      </c>
      <c r="G21" s="376">
        <v>0</v>
      </c>
      <c r="H21" s="377">
        <v>0</v>
      </c>
    </row>
    <row r="22" s="142" customFormat="1" ht="27" customHeight="1" spans="1:8">
      <c r="A22" s="385" t="s">
        <v>399</v>
      </c>
      <c r="B22" s="444" t="s">
        <v>77</v>
      </c>
      <c r="C22" s="376"/>
      <c r="D22" s="377"/>
      <c r="E22" s="447" t="s">
        <v>400</v>
      </c>
      <c r="F22" s="444" t="s">
        <v>193</v>
      </c>
      <c r="G22" s="382">
        <f>SUM(G17:G21)</f>
        <v>2000000</v>
      </c>
      <c r="H22" s="381">
        <v>0</v>
      </c>
    </row>
    <row r="23" s="142" customFormat="1" ht="27" customHeight="1" spans="1:8">
      <c r="A23" s="385" t="s">
        <v>401</v>
      </c>
      <c r="B23" s="444" t="s">
        <v>81</v>
      </c>
      <c r="C23" s="376"/>
      <c r="D23" s="377"/>
      <c r="E23" s="446" t="s">
        <v>402</v>
      </c>
      <c r="F23" s="444" t="s">
        <v>197</v>
      </c>
      <c r="G23" s="386"/>
      <c r="H23" s="383"/>
    </row>
    <row r="24" s="142" customFormat="1" ht="27" customHeight="1" spans="1:8">
      <c r="A24" s="385" t="s">
        <v>403</v>
      </c>
      <c r="B24" s="444" t="s">
        <v>85</v>
      </c>
      <c r="C24" s="376"/>
      <c r="D24" s="377"/>
      <c r="E24" s="446" t="s">
        <v>404</v>
      </c>
      <c r="F24" s="444" t="s">
        <v>201</v>
      </c>
      <c r="G24" s="391">
        <v>100000</v>
      </c>
      <c r="H24" s="383"/>
    </row>
    <row r="25" s="142" customFormat="1" ht="27" customHeight="1" spans="1:8">
      <c r="A25" s="385" t="s">
        <v>405</v>
      </c>
      <c r="B25" s="444" t="s">
        <v>89</v>
      </c>
      <c r="C25" s="393"/>
      <c r="D25" s="394"/>
      <c r="E25" s="375" t="s">
        <v>406</v>
      </c>
      <c r="F25" s="444" t="s">
        <v>205</v>
      </c>
      <c r="G25" s="376">
        <v>0</v>
      </c>
      <c r="H25" s="377">
        <v>0</v>
      </c>
    </row>
    <row r="26" s="142" customFormat="1" ht="27" customHeight="1" spans="1:8">
      <c r="A26" s="446" t="s">
        <v>407</v>
      </c>
      <c r="B26" s="444" t="s">
        <v>93</v>
      </c>
      <c r="C26" s="378">
        <v>13244556.34</v>
      </c>
      <c r="D26" s="392">
        <v>9615935.54</v>
      </c>
      <c r="E26" s="446" t="s">
        <v>408</v>
      </c>
      <c r="F26" s="444" t="s">
        <v>209</v>
      </c>
      <c r="G26" s="376">
        <v>0</v>
      </c>
      <c r="H26" s="377">
        <v>0</v>
      </c>
    </row>
    <row r="27" s="142" customFormat="1" ht="27" customHeight="1" spans="1:8">
      <c r="A27" s="375" t="s">
        <v>409</v>
      </c>
      <c r="B27" s="444" t="s">
        <v>97</v>
      </c>
      <c r="C27" s="378">
        <v>1956091.01</v>
      </c>
      <c r="D27" s="390">
        <v>1124656.05</v>
      </c>
      <c r="E27" s="447" t="s">
        <v>410</v>
      </c>
      <c r="F27" s="444" t="s">
        <v>213</v>
      </c>
      <c r="G27" s="374">
        <f>SUM(G23:G26)</f>
        <v>100000</v>
      </c>
      <c r="H27" s="387">
        <v>0</v>
      </c>
    </row>
    <row r="28" s="142" customFormat="1" ht="27" customHeight="1" spans="1:8">
      <c r="A28" s="446" t="s">
        <v>411</v>
      </c>
      <c r="B28" s="444" t="s">
        <v>101</v>
      </c>
      <c r="C28" s="390">
        <v>7139708.69</v>
      </c>
      <c r="D28" s="392">
        <v>2258708.53</v>
      </c>
      <c r="E28" s="384" t="s">
        <v>412</v>
      </c>
      <c r="F28" s="444" t="s">
        <v>216</v>
      </c>
      <c r="G28" s="374">
        <f>G22-G27</f>
        <v>1900000</v>
      </c>
      <c r="H28" s="387">
        <v>0</v>
      </c>
    </row>
    <row r="29" s="142" customFormat="1" ht="27" customHeight="1" spans="1:8">
      <c r="A29" s="447" t="s">
        <v>413</v>
      </c>
      <c r="B29" s="444" t="s">
        <v>105</v>
      </c>
      <c r="C29" s="382">
        <f>现金流量表合并过程!C26</f>
        <v>22518670.68</v>
      </c>
      <c r="D29" s="381">
        <v>14578972.38</v>
      </c>
      <c r="E29" s="443" t="s">
        <v>414</v>
      </c>
      <c r="F29" s="444" t="s">
        <v>219</v>
      </c>
      <c r="G29" s="374">
        <v>0</v>
      </c>
      <c r="H29" s="387">
        <v>0</v>
      </c>
    </row>
    <row r="30" s="142" customFormat="1" ht="27" customHeight="1" spans="1:8">
      <c r="A30" s="447" t="s">
        <v>415</v>
      </c>
      <c r="B30" s="444" t="s">
        <v>109</v>
      </c>
      <c r="C30" s="395">
        <f>C19-C29</f>
        <v>-4302176.39</v>
      </c>
      <c r="D30" s="396">
        <v>3694415.77</v>
      </c>
      <c r="E30" s="443" t="s">
        <v>416</v>
      </c>
      <c r="F30" s="444" t="s">
        <v>222</v>
      </c>
      <c r="G30" s="397">
        <f>C30+G15+G28</f>
        <v>-4012672.2</v>
      </c>
      <c r="H30" s="396">
        <v>49207592.35</v>
      </c>
    </row>
    <row r="31" s="142" customFormat="1" ht="27" customHeight="1" spans="1:8">
      <c r="A31" s="443" t="s">
        <v>417</v>
      </c>
      <c r="B31" s="444" t="s">
        <v>113</v>
      </c>
      <c r="C31" s="374"/>
      <c r="D31" s="387"/>
      <c r="E31" s="372" t="s">
        <v>418</v>
      </c>
      <c r="F31" s="444" t="s">
        <v>225</v>
      </c>
      <c r="G31" s="386">
        <f>现金流量表合并过程!J28</f>
        <v>55352203.58</v>
      </c>
      <c r="H31" s="383">
        <v>6144611.23</v>
      </c>
    </row>
    <row r="32" s="142" customFormat="1" ht="27" customHeight="1" spans="1:8">
      <c r="A32" s="446" t="s">
        <v>419</v>
      </c>
      <c r="B32" s="444" t="s">
        <v>117</v>
      </c>
      <c r="C32" s="386"/>
      <c r="D32" s="383">
        <v>46000000</v>
      </c>
      <c r="E32" s="372" t="s">
        <v>420</v>
      </c>
      <c r="F32" s="444" t="s">
        <v>227</v>
      </c>
      <c r="G32" s="376">
        <v>51339531.38</v>
      </c>
      <c r="H32" s="377">
        <v>55352203.58</v>
      </c>
    </row>
    <row r="33" s="142" customFormat="1" ht="27" customHeight="1" spans="1:9">
      <c r="A33" s="446" t="s">
        <v>421</v>
      </c>
      <c r="B33" s="444" t="s">
        <v>121</v>
      </c>
      <c r="C33" s="386"/>
      <c r="D33" s="383">
        <v>150000</v>
      </c>
      <c r="E33" s="398"/>
      <c r="F33" s="393"/>
      <c r="G33" s="382"/>
      <c r="H33" s="382"/>
      <c r="I33" s="225"/>
    </row>
    <row r="34" ht="25" customHeight="1" spans="1:6">
      <c r="A34" s="399" t="s">
        <v>422</v>
      </c>
      <c r="D34" s="400" t="s">
        <v>423</v>
      </c>
      <c r="E34" s="399"/>
      <c r="F34" s="142" t="s">
        <v>424</v>
      </c>
    </row>
    <row r="35" s="144" customFormat="1" spans="1:9">
      <c r="A35" s="359"/>
      <c r="B35" s="145"/>
      <c r="E35" s="359"/>
      <c r="F35" s="145"/>
      <c r="G35" s="227"/>
      <c r="I35" s="145"/>
    </row>
    <row r="36" s="144" customFormat="1" spans="1:9">
      <c r="A36" s="359"/>
      <c r="B36" s="145"/>
      <c r="E36" s="359"/>
      <c r="F36" s="145"/>
      <c r="G36" s="401"/>
      <c r="I36" s="145"/>
    </row>
    <row r="37" spans="4:4">
      <c r="D37" s="402"/>
    </row>
  </sheetData>
  <mergeCells count="4">
    <mergeCell ref="A1:H1"/>
    <mergeCell ref="G2:H2"/>
    <mergeCell ref="A3:D3"/>
    <mergeCell ref="G3:H3"/>
  </mergeCells>
  <pageMargins left="0.751388888888889" right="0.15625" top="1" bottom="1" header="0.5" footer="0.5"/>
  <pageSetup paperSize="9" scale="70" orientation="portrait" horizontalDpi="600"/>
  <headerFooter>
    <oddFooter>&amp;C6</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33"/>
  <sheetViews>
    <sheetView view="pageBreakPreview" zoomScale="80" zoomScaleNormal="80" topLeftCell="A15" workbookViewId="0">
      <selection activeCell="H20" sqref="H20"/>
    </sheetView>
  </sheetViews>
  <sheetFormatPr defaultColWidth="9" defaultRowHeight="13.5"/>
  <cols>
    <col min="1" max="1" width="71" style="2" customWidth="1"/>
    <col min="2" max="2" width="11" style="2" customWidth="1"/>
    <col min="3" max="4" width="14.875" style="2" customWidth="1"/>
    <col min="5" max="5" width="9" style="2"/>
    <col min="6" max="6" width="17.325" style="2"/>
    <col min="7" max="8" width="9" style="2"/>
    <col min="9" max="9" width="15.1833333333333" style="2"/>
    <col min="10" max="10" width="9" style="2"/>
    <col min="11" max="11" width="15.1833333333333" style="2"/>
    <col min="12" max="16384" width="9" style="2"/>
  </cols>
  <sheetData>
    <row r="1" ht="32.1" customHeight="1" spans="1:4">
      <c r="A1" s="342" t="s">
        <v>359</v>
      </c>
      <c r="B1" s="342"/>
      <c r="C1" s="342"/>
      <c r="D1" s="342"/>
    </row>
    <row r="3" s="126" customFormat="1" ht="33.95" customHeight="1" spans="1:5">
      <c r="A3" s="343" t="s">
        <v>1</v>
      </c>
      <c r="B3" s="344" t="s">
        <v>287</v>
      </c>
      <c r="D3" s="345" t="s">
        <v>2</v>
      </c>
      <c r="E3" s="346"/>
    </row>
    <row r="4" ht="24.95" customHeight="1" spans="1:4">
      <c r="A4" s="151" t="s">
        <v>425</v>
      </c>
      <c r="B4" s="12" t="s">
        <v>4</v>
      </c>
      <c r="C4" s="449" t="s">
        <v>361</v>
      </c>
      <c r="D4" s="151" t="s">
        <v>362</v>
      </c>
    </row>
    <row r="5" ht="24.95" customHeight="1" spans="1:4">
      <c r="A5" s="347" t="s">
        <v>426</v>
      </c>
      <c r="B5" s="12"/>
      <c r="C5" s="8"/>
      <c r="D5" s="8"/>
    </row>
    <row r="6" ht="24.95" customHeight="1" spans="1:4">
      <c r="A6" s="347" t="s">
        <v>427</v>
      </c>
      <c r="B6" s="12">
        <v>57</v>
      </c>
      <c r="C6" s="8">
        <v>505591.580000002</v>
      </c>
      <c r="D6" s="348">
        <v>1800487.441</v>
      </c>
    </row>
    <row r="7" ht="24.95" customHeight="1" spans="1:4">
      <c r="A7" s="347" t="s">
        <v>428</v>
      </c>
      <c r="B7" s="12">
        <v>58</v>
      </c>
      <c r="C7" s="8"/>
      <c r="D7" s="348"/>
    </row>
    <row r="8" ht="24.95" customHeight="1" spans="1:4">
      <c r="A8" s="347" t="s">
        <v>429</v>
      </c>
      <c r="B8" s="12">
        <v>59</v>
      </c>
      <c r="C8" s="8">
        <v>337944.43</v>
      </c>
      <c r="D8" s="348">
        <v>308215.49</v>
      </c>
    </row>
    <row r="9" ht="24.95" customHeight="1" spans="1:4">
      <c r="A9" s="347" t="s">
        <v>430</v>
      </c>
      <c r="B9" s="12">
        <v>60</v>
      </c>
      <c r="C9" s="8">
        <v>6808.94</v>
      </c>
      <c r="D9" s="348">
        <v>13118.92</v>
      </c>
    </row>
    <row r="10" ht="24.95" customHeight="1" spans="1:4">
      <c r="A10" s="7" t="s">
        <v>431</v>
      </c>
      <c r="B10" s="12">
        <v>61</v>
      </c>
      <c r="C10" s="246">
        <f>405855.4-477131.4</f>
        <v>-71276</v>
      </c>
      <c r="D10" s="349">
        <v>0</v>
      </c>
    </row>
    <row r="11" ht="24.95" customHeight="1" spans="1:4">
      <c r="A11" s="7" t="s">
        <v>432</v>
      </c>
      <c r="B11" s="12">
        <v>64</v>
      </c>
      <c r="C11" s="349">
        <v>0</v>
      </c>
      <c r="D11" s="349">
        <v>0</v>
      </c>
    </row>
    <row r="12" ht="24.95" customHeight="1" spans="1:4">
      <c r="A12" s="7" t="s">
        <v>433</v>
      </c>
      <c r="B12" s="12">
        <v>65</v>
      </c>
      <c r="C12" s="349">
        <v>22398.97</v>
      </c>
      <c r="D12" s="349">
        <v>0</v>
      </c>
    </row>
    <row r="13" ht="24.95" customHeight="1" spans="1:4">
      <c r="A13" s="7" t="s">
        <v>434</v>
      </c>
      <c r="B13" s="12">
        <v>66</v>
      </c>
      <c r="C13" s="349">
        <v>0</v>
      </c>
      <c r="D13" s="349">
        <v>0</v>
      </c>
    </row>
    <row r="14" ht="24.95" customHeight="1" spans="1:4">
      <c r="A14" s="7" t="s">
        <v>435</v>
      </c>
      <c r="B14" s="12">
        <v>67</v>
      </c>
      <c r="C14" s="349">
        <v>0</v>
      </c>
      <c r="D14" s="349">
        <v>0</v>
      </c>
    </row>
    <row r="15" ht="24.95" customHeight="1" spans="1:4">
      <c r="A15" s="7" t="s">
        <v>436</v>
      </c>
      <c r="B15" s="12">
        <v>68</v>
      </c>
      <c r="C15" s="8"/>
      <c r="D15" s="348">
        <v>-150000</v>
      </c>
    </row>
    <row r="16" ht="24.95" customHeight="1" spans="1:4">
      <c r="A16" s="7" t="s">
        <v>437</v>
      </c>
      <c r="B16" s="12">
        <v>69</v>
      </c>
      <c r="C16" s="349">
        <v>0</v>
      </c>
      <c r="D16" s="349">
        <v>0</v>
      </c>
    </row>
    <row r="17" ht="24.95" customHeight="1" spans="1:4">
      <c r="A17" s="7" t="s">
        <v>438</v>
      </c>
      <c r="B17" s="12">
        <v>70</v>
      </c>
      <c r="C17" s="8">
        <f>附表合并过程!C15</f>
        <v>0</v>
      </c>
      <c r="D17" s="348">
        <v>0</v>
      </c>
    </row>
    <row r="18" ht="24.95" customHeight="1" spans="1:4">
      <c r="A18" s="7" t="s">
        <v>439</v>
      </c>
      <c r="B18" s="12">
        <v>71</v>
      </c>
      <c r="C18" s="8">
        <v>380051.32</v>
      </c>
      <c r="D18" s="348">
        <v>-685812.84</v>
      </c>
    </row>
    <row r="19" ht="24.95" customHeight="1" spans="1:4">
      <c r="A19" s="7" t="s">
        <v>440</v>
      </c>
      <c r="B19" s="12">
        <v>72</v>
      </c>
      <c r="C19" s="8">
        <v>-7638516.59</v>
      </c>
      <c r="D19" s="348">
        <v>-2864407.89</v>
      </c>
    </row>
    <row r="20" ht="24.95" customHeight="1" spans="1:4">
      <c r="A20" s="7" t="s">
        <v>441</v>
      </c>
      <c r="B20" s="12">
        <v>73</v>
      </c>
      <c r="C20" s="8">
        <v>4141449.77</v>
      </c>
      <c r="D20" s="348">
        <v>5272814.65</v>
      </c>
    </row>
    <row r="21" ht="24.95" customHeight="1" spans="1:11">
      <c r="A21" s="7" t="s">
        <v>442</v>
      </c>
      <c r="B21" s="12">
        <v>74</v>
      </c>
      <c r="C21" s="8"/>
      <c r="D21" s="348"/>
      <c r="I21" s="3"/>
      <c r="K21" s="3"/>
    </row>
    <row r="22" ht="24.95" customHeight="1" spans="1:7">
      <c r="A22" s="132" t="s">
        <v>443</v>
      </c>
      <c r="B22" s="139">
        <v>75</v>
      </c>
      <c r="C22" s="6">
        <f>SUM(C6:C21)</f>
        <v>-2315547.58</v>
      </c>
      <c r="D22" s="350">
        <v>3694415.771</v>
      </c>
      <c r="F22" s="351"/>
      <c r="G22" s="351"/>
    </row>
    <row r="23" ht="24.95" customHeight="1" spans="1:4">
      <c r="A23" s="7" t="s">
        <v>444</v>
      </c>
      <c r="B23" s="12"/>
      <c r="C23" s="8"/>
      <c r="D23" s="348"/>
    </row>
    <row r="24" ht="24.95" customHeight="1" spans="1:4">
      <c r="A24" s="7" t="s">
        <v>445</v>
      </c>
      <c r="B24" s="12">
        <v>76</v>
      </c>
      <c r="C24" s="8"/>
      <c r="D24" s="348"/>
    </row>
    <row r="25" ht="24.95" customHeight="1" spans="1:4">
      <c r="A25" s="7" t="s">
        <v>446</v>
      </c>
      <c r="B25" s="12">
        <v>77</v>
      </c>
      <c r="C25" s="8"/>
      <c r="D25" s="348"/>
    </row>
    <row r="26" ht="24.95" customHeight="1" spans="1:4">
      <c r="A26" s="7" t="s">
        <v>447</v>
      </c>
      <c r="B26" s="12">
        <v>78</v>
      </c>
      <c r="C26" s="8"/>
      <c r="D26" s="348"/>
    </row>
    <row r="27" ht="24.95" customHeight="1" spans="1:4">
      <c r="A27" s="7" t="s">
        <v>448</v>
      </c>
      <c r="B27" s="12"/>
      <c r="C27" s="8"/>
      <c r="D27" s="348"/>
    </row>
    <row r="28" ht="24.95" customHeight="1" spans="1:4">
      <c r="A28" s="7" t="s">
        <v>449</v>
      </c>
      <c r="B28" s="12">
        <v>79</v>
      </c>
      <c r="C28" s="8">
        <v>51339531.38</v>
      </c>
      <c r="D28" s="348">
        <v>55352203.58</v>
      </c>
    </row>
    <row r="29" ht="24.95" customHeight="1" spans="1:4">
      <c r="A29" s="7" t="s">
        <v>450</v>
      </c>
      <c r="B29" s="12">
        <v>80</v>
      </c>
      <c r="C29" s="8">
        <v>55352203.58</v>
      </c>
      <c r="D29" s="348">
        <v>6144611.23</v>
      </c>
    </row>
    <row r="30" ht="24.95" customHeight="1" spans="1:4">
      <c r="A30" s="7" t="s">
        <v>451</v>
      </c>
      <c r="B30" s="12">
        <v>81</v>
      </c>
      <c r="C30" s="8"/>
      <c r="D30" s="348"/>
    </row>
    <row r="31" ht="24.95" customHeight="1" spans="1:4">
      <c r="A31" s="7" t="s">
        <v>452</v>
      </c>
      <c r="B31" s="12">
        <v>82</v>
      </c>
      <c r="C31" s="8"/>
      <c r="D31" s="348"/>
    </row>
    <row r="32" ht="24.95" customHeight="1" spans="1:7">
      <c r="A32" s="352" t="s">
        <v>453</v>
      </c>
      <c r="B32" s="353">
        <v>83</v>
      </c>
      <c r="C32" s="354">
        <f>C28-C29+C30-C31</f>
        <v>-4012672.2</v>
      </c>
      <c r="D32" s="355">
        <v>49207592.35</v>
      </c>
      <c r="F32" s="3"/>
      <c r="G32" s="351"/>
    </row>
    <row r="33" ht="27" customHeight="1" spans="1:4">
      <c r="A33" s="356" t="s">
        <v>454</v>
      </c>
      <c r="B33" s="357"/>
      <c r="C33" s="357" t="s">
        <v>358</v>
      </c>
      <c r="D33" s="357"/>
    </row>
  </sheetData>
  <mergeCells count="2">
    <mergeCell ref="A1:D1"/>
    <mergeCell ref="D3:E3"/>
  </mergeCells>
  <pageMargins left="0.751388888888889" right="0.751388888888889" top="1" bottom="1" header="0.5" footer="0.5"/>
  <pageSetup paperSize="9" scale="78" orientation="portrait" horizontalDpi="600"/>
  <headerFooter>
    <oddFooter>&amp;C7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M37"/>
  <sheetViews>
    <sheetView tabSelected="1" view="pageBreakPreview" zoomScale="60" zoomScaleNormal="80" workbookViewId="0">
      <selection activeCell="F9" sqref="F9"/>
    </sheetView>
  </sheetViews>
  <sheetFormatPr defaultColWidth="9" defaultRowHeight="12.75"/>
  <cols>
    <col min="1" max="1" width="43.3416666666667" style="69" customWidth="1"/>
    <col min="2" max="2" width="13" style="70" customWidth="1"/>
    <col min="3" max="3" width="16.6666666666667" style="70" customWidth="1"/>
    <col min="4" max="4" width="11.625" style="70" customWidth="1"/>
    <col min="5" max="5" width="11.375" style="70" customWidth="1"/>
    <col min="6" max="6" width="13" style="70" customWidth="1"/>
    <col min="7" max="7" width="13.7583333333333" style="70" customWidth="1"/>
    <col min="8" max="8" width="12.375" style="70" customWidth="1"/>
    <col min="9" max="9" width="11.7583333333333" style="70" customWidth="1"/>
    <col min="10" max="10" width="11.625" style="70" customWidth="1"/>
    <col min="11" max="11" width="11.2583333333333" style="70" customWidth="1"/>
    <col min="12" max="12" width="13.9583333333333" style="70" customWidth="1"/>
    <col min="13" max="13" width="13.7583333333333" style="70" customWidth="1"/>
    <col min="14" max="16384" width="9" style="71"/>
  </cols>
  <sheetData>
    <row r="1" ht="30" customHeight="1" spans="1:13">
      <c r="A1" s="72" t="s">
        <v>455</v>
      </c>
      <c r="B1" s="73"/>
      <c r="C1" s="73"/>
      <c r="D1" s="73"/>
      <c r="E1" s="73"/>
      <c r="F1" s="73"/>
      <c r="G1" s="73"/>
      <c r="H1" s="73"/>
      <c r="I1" s="73"/>
      <c r="J1" s="73"/>
      <c r="K1" s="73"/>
      <c r="L1" s="73"/>
      <c r="M1" s="73"/>
    </row>
    <row r="2" s="330" customFormat="1" ht="18" customHeight="1" spans="1:13">
      <c r="A2" s="332" t="s">
        <v>287</v>
      </c>
      <c r="B2" s="332"/>
      <c r="C2" s="332"/>
      <c r="D2" s="332"/>
      <c r="E2" s="332"/>
      <c r="F2" s="332"/>
      <c r="G2" s="332"/>
      <c r="H2" s="332"/>
      <c r="I2" s="332"/>
      <c r="J2" s="332"/>
      <c r="K2" s="332"/>
      <c r="L2" s="332"/>
      <c r="M2" s="332"/>
    </row>
    <row r="3" s="331" customFormat="1" ht="18" customHeight="1" spans="1:13">
      <c r="A3" s="333" t="s">
        <v>1</v>
      </c>
      <c r="B3" s="333"/>
      <c r="C3" s="333"/>
      <c r="D3" s="334"/>
      <c r="E3" s="334"/>
      <c r="F3" s="334"/>
      <c r="G3" s="335"/>
      <c r="H3" s="335"/>
      <c r="I3" s="339"/>
      <c r="J3" s="340"/>
      <c r="K3" s="340"/>
      <c r="L3" s="341" t="s">
        <v>2</v>
      </c>
      <c r="M3" s="341"/>
    </row>
    <row r="4" s="68" customFormat="1" ht="15.95" customHeight="1" spans="1:13">
      <c r="A4" s="115" t="s">
        <v>456</v>
      </c>
      <c r="B4" s="82" t="s">
        <v>288</v>
      </c>
      <c r="C4" s="116"/>
      <c r="D4" s="116"/>
      <c r="E4" s="116"/>
      <c r="F4" s="116"/>
      <c r="G4" s="116"/>
      <c r="H4" s="82" t="s">
        <v>289</v>
      </c>
      <c r="I4" s="116"/>
      <c r="J4" s="116"/>
      <c r="K4" s="116"/>
      <c r="L4" s="116"/>
      <c r="M4" s="116"/>
    </row>
    <row r="5" s="68" customFormat="1" ht="15.95" customHeight="1" spans="1:13">
      <c r="A5" s="117"/>
      <c r="B5" s="82" t="s">
        <v>457</v>
      </c>
      <c r="C5" s="82" t="s">
        <v>458</v>
      </c>
      <c r="D5" s="82" t="s">
        <v>459</v>
      </c>
      <c r="E5" s="82" t="s">
        <v>460</v>
      </c>
      <c r="F5" s="82" t="s">
        <v>461</v>
      </c>
      <c r="G5" s="83" t="s">
        <v>462</v>
      </c>
      <c r="H5" s="82" t="s">
        <v>457</v>
      </c>
      <c r="I5" s="82" t="s">
        <v>458</v>
      </c>
      <c r="J5" s="82" t="s">
        <v>459</v>
      </c>
      <c r="K5" s="82" t="s">
        <v>460</v>
      </c>
      <c r="L5" s="82" t="s">
        <v>461</v>
      </c>
      <c r="M5" s="83" t="s">
        <v>462</v>
      </c>
    </row>
    <row r="6" s="67" customFormat="1" ht="19" customHeight="1" spans="1:13">
      <c r="A6" s="118" t="s">
        <v>463</v>
      </c>
      <c r="B6" s="89">
        <f>H32</f>
        <v>50000000</v>
      </c>
      <c r="C6" s="89">
        <f>I32</f>
        <v>1307600</v>
      </c>
      <c r="D6" s="89"/>
      <c r="E6" s="89"/>
      <c r="F6" s="90">
        <v>3049044.517</v>
      </c>
      <c r="G6" s="92">
        <f>SUM(B6:F6)</f>
        <v>54356644.517</v>
      </c>
      <c r="H6" s="89">
        <v>50000000</v>
      </c>
      <c r="I6" s="90">
        <v>1307600</v>
      </c>
      <c r="J6" s="89"/>
      <c r="K6" s="89"/>
      <c r="L6" s="90">
        <v>1026492.336</v>
      </c>
      <c r="M6" s="89">
        <f>H6+I6+L6</f>
        <v>52334092.336</v>
      </c>
    </row>
    <row r="7" s="67" customFormat="1" ht="19" customHeight="1" spans="1:13">
      <c r="A7" s="119" t="s">
        <v>464</v>
      </c>
      <c r="B7" s="89"/>
      <c r="C7" s="90"/>
      <c r="D7" s="89"/>
      <c r="E7" s="89"/>
      <c r="F7" s="90"/>
      <c r="G7" s="92"/>
      <c r="H7" s="89"/>
      <c r="I7" s="90"/>
      <c r="J7" s="89"/>
      <c r="K7" s="89"/>
      <c r="L7" s="90"/>
      <c r="M7" s="89"/>
    </row>
    <row r="8" s="67" customFormat="1" ht="19" customHeight="1" spans="1:13">
      <c r="A8" s="119" t="s">
        <v>465</v>
      </c>
      <c r="B8" s="89"/>
      <c r="C8" s="90"/>
      <c r="D8" s="89"/>
      <c r="E8" s="89"/>
      <c r="F8" s="90">
        <v>-100000</v>
      </c>
      <c r="G8" s="92">
        <f>F8</f>
        <v>-100000</v>
      </c>
      <c r="H8" s="336"/>
      <c r="I8" s="90"/>
      <c r="J8" s="89"/>
      <c r="K8" s="89"/>
      <c r="L8" s="89">
        <v>222064.74</v>
      </c>
      <c r="M8" s="89">
        <f>L8</f>
        <v>222064.74</v>
      </c>
    </row>
    <row r="9" s="67" customFormat="1" ht="19" customHeight="1" spans="1:13">
      <c r="A9" s="118" t="s">
        <v>466</v>
      </c>
      <c r="B9" s="89">
        <f>B6+B7+B8</f>
        <v>50000000</v>
      </c>
      <c r="C9" s="89">
        <f>C6+C7+C8</f>
        <v>1307600</v>
      </c>
      <c r="D9" s="89"/>
      <c r="E9" s="89"/>
      <c r="F9" s="89">
        <f>F6+F7+F8</f>
        <v>2949044.517</v>
      </c>
      <c r="G9" s="89">
        <f>G6+G7+G8</f>
        <v>54256644.517</v>
      </c>
      <c r="H9" s="89">
        <v>50000000</v>
      </c>
      <c r="I9" s="90">
        <v>1307600</v>
      </c>
      <c r="J9" s="89"/>
      <c r="K9" s="89"/>
      <c r="L9" s="120">
        <v>1248557.076</v>
      </c>
      <c r="M9" s="89">
        <f>H9+I9+L9</f>
        <v>52556157.076</v>
      </c>
    </row>
    <row r="10" s="67" customFormat="1" ht="19" customHeight="1" spans="1:13">
      <c r="A10" s="118" t="s">
        <v>467</v>
      </c>
      <c r="B10" s="89">
        <f>B14</f>
        <v>0</v>
      </c>
      <c r="C10" s="120">
        <v>973157717.06</v>
      </c>
      <c r="D10" s="89"/>
      <c r="E10" s="89"/>
      <c r="F10" s="120">
        <v>505591.579999998</v>
      </c>
      <c r="G10" s="92">
        <f>SUM(B10:F10)</f>
        <v>973663308.64</v>
      </c>
      <c r="H10" s="337"/>
      <c r="I10" s="89"/>
      <c r="J10" s="89"/>
      <c r="K10" s="89"/>
      <c r="L10" s="120">
        <f>L11</f>
        <v>1800487.441</v>
      </c>
      <c r="M10" s="89">
        <f>L10</f>
        <v>1800487.441</v>
      </c>
    </row>
    <row r="11" s="67" customFormat="1" ht="19" customHeight="1" spans="1:13">
      <c r="A11" s="121" t="s">
        <v>468</v>
      </c>
      <c r="B11" s="89"/>
      <c r="C11" s="90"/>
      <c r="D11" s="89"/>
      <c r="E11" s="89"/>
      <c r="F11" s="124">
        <v>505591.579999998</v>
      </c>
      <c r="G11" s="92">
        <f>SUM(B11:F11)</f>
        <v>505591.579999998</v>
      </c>
      <c r="H11" s="89"/>
      <c r="I11" s="90"/>
      <c r="J11" s="89"/>
      <c r="K11" s="89"/>
      <c r="L11" s="124">
        <v>1800487.441</v>
      </c>
      <c r="M11" s="89">
        <f>L11</f>
        <v>1800487.441</v>
      </c>
    </row>
    <row r="12" s="67" customFormat="1" ht="19" customHeight="1" spans="1:13">
      <c r="A12" s="121" t="s">
        <v>469</v>
      </c>
      <c r="B12" s="89"/>
      <c r="C12" s="90"/>
      <c r="D12" s="89"/>
      <c r="E12" s="89"/>
      <c r="F12" s="90"/>
      <c r="G12" s="92"/>
      <c r="H12" s="89"/>
      <c r="I12" s="90"/>
      <c r="J12" s="89"/>
      <c r="K12" s="89"/>
      <c r="L12" s="89"/>
      <c r="M12" s="89"/>
    </row>
    <row r="13" s="67" customFormat="1" ht="19" customHeight="1" spans="1:13">
      <c r="A13" s="118" t="s">
        <v>470</v>
      </c>
      <c r="B13" s="89"/>
      <c r="C13" s="90"/>
      <c r="D13" s="93"/>
      <c r="E13" s="89"/>
      <c r="F13" s="89"/>
      <c r="G13" s="92">
        <f>SUM(B13:F13)</f>
        <v>0</v>
      </c>
      <c r="H13" s="89"/>
      <c r="I13" s="90"/>
      <c r="J13" s="89"/>
      <c r="K13" s="89"/>
      <c r="L13" s="89"/>
      <c r="M13" s="89"/>
    </row>
    <row r="14" s="67" customFormat="1" ht="19" customHeight="1" spans="1:13">
      <c r="A14" s="118" t="s">
        <v>471</v>
      </c>
      <c r="B14" s="89">
        <f>B15+B16+B17</f>
        <v>0</v>
      </c>
      <c r="C14" s="89">
        <v>973157717.06</v>
      </c>
      <c r="D14" s="89"/>
      <c r="E14" s="89"/>
      <c r="F14" s="89"/>
      <c r="G14" s="92">
        <f>B14</f>
        <v>0</v>
      </c>
      <c r="H14" s="337"/>
      <c r="I14" s="89"/>
      <c r="J14" s="89"/>
      <c r="K14" s="89"/>
      <c r="L14" s="89"/>
      <c r="M14" s="89"/>
    </row>
    <row r="15" s="67" customFormat="1" ht="19" customHeight="1" spans="1:13">
      <c r="A15" s="122" t="s">
        <v>472</v>
      </c>
      <c r="B15" s="89"/>
      <c r="C15" s="90">
        <v>2000000</v>
      </c>
      <c r="D15" s="89"/>
      <c r="E15" s="89"/>
      <c r="F15" s="95"/>
      <c r="G15" s="92">
        <f>B15</f>
        <v>0</v>
      </c>
      <c r="H15" s="337"/>
      <c r="I15" s="90"/>
      <c r="J15" s="89"/>
      <c r="K15" s="89"/>
      <c r="L15" s="89"/>
      <c r="M15" s="89"/>
    </row>
    <row r="16" s="67" customFormat="1" ht="19" customHeight="1" spans="1:13">
      <c r="A16" s="122" t="s">
        <v>473</v>
      </c>
      <c r="B16" s="89"/>
      <c r="C16" s="90"/>
      <c r="D16" s="93"/>
      <c r="E16" s="89"/>
      <c r="F16" s="95"/>
      <c r="G16" s="92"/>
      <c r="H16" s="89"/>
      <c r="I16" s="90"/>
      <c r="J16" s="89"/>
      <c r="K16" s="89"/>
      <c r="L16" s="89"/>
      <c r="M16" s="89"/>
    </row>
    <row r="17" s="67" customFormat="1" ht="19" customHeight="1" spans="1:13">
      <c r="A17" s="122" t="s">
        <v>474</v>
      </c>
      <c r="B17" s="89"/>
      <c r="C17" s="90">
        <v>971157717.06</v>
      </c>
      <c r="D17" s="89"/>
      <c r="E17" s="89"/>
      <c r="F17" s="90"/>
      <c r="G17" s="92"/>
      <c r="H17" s="89"/>
      <c r="I17" s="90"/>
      <c r="J17" s="89"/>
      <c r="K17" s="89"/>
      <c r="L17" s="89"/>
      <c r="M17" s="89"/>
    </row>
    <row r="18" s="67" customFormat="1" ht="19" customHeight="1" spans="1:13">
      <c r="A18" s="118" t="s">
        <v>475</v>
      </c>
      <c r="B18" s="89"/>
      <c r="C18" s="90"/>
      <c r="D18" s="89"/>
      <c r="E18" s="89"/>
      <c r="F18" s="89"/>
      <c r="G18" s="92"/>
      <c r="H18" s="89"/>
      <c r="I18" s="90"/>
      <c r="J18" s="89"/>
      <c r="K18" s="89"/>
      <c r="L18" s="89"/>
      <c r="M18" s="89">
        <f>L18</f>
        <v>0</v>
      </c>
    </row>
    <row r="19" s="67" customFormat="1" ht="19" customHeight="1" spans="1:13">
      <c r="A19" s="122" t="s">
        <v>476</v>
      </c>
      <c r="B19" s="89"/>
      <c r="C19" s="90"/>
      <c r="D19" s="89"/>
      <c r="E19" s="89"/>
      <c r="F19" s="89"/>
      <c r="G19" s="92"/>
      <c r="H19" s="89"/>
      <c r="I19" s="90"/>
      <c r="J19" s="89"/>
      <c r="K19" s="89"/>
      <c r="L19" s="89"/>
      <c r="M19" s="89"/>
    </row>
    <row r="20" s="67" customFormat="1" ht="19" customHeight="1" spans="1:13">
      <c r="A20" s="122" t="s">
        <v>477</v>
      </c>
      <c r="B20" s="89"/>
      <c r="C20" s="90"/>
      <c r="D20" s="89"/>
      <c r="E20" s="89"/>
      <c r="F20" s="90"/>
      <c r="G20" s="92"/>
      <c r="H20" s="89"/>
      <c r="I20" s="90"/>
      <c r="J20" s="89"/>
      <c r="K20" s="89"/>
      <c r="L20" s="89"/>
      <c r="M20" s="89">
        <f>L20</f>
        <v>0</v>
      </c>
    </row>
    <row r="21" s="67" customFormat="1" ht="19" customHeight="1" spans="1:13">
      <c r="A21" s="121" t="s">
        <v>478</v>
      </c>
      <c r="B21" s="89"/>
      <c r="C21" s="90"/>
      <c r="D21" s="89"/>
      <c r="E21" s="89"/>
      <c r="F21" s="90"/>
      <c r="G21" s="92"/>
      <c r="H21" s="89"/>
      <c r="I21" s="90"/>
      <c r="J21" s="89"/>
      <c r="K21" s="89"/>
      <c r="L21" s="89"/>
      <c r="M21" s="89"/>
    </row>
    <row r="22" s="67" customFormat="1" ht="19" customHeight="1" spans="1:13">
      <c r="A22" s="122" t="s">
        <v>474</v>
      </c>
      <c r="B22" s="89"/>
      <c r="C22" s="95"/>
      <c r="D22" s="89"/>
      <c r="E22" s="89"/>
      <c r="F22" s="90"/>
      <c r="G22" s="92"/>
      <c r="H22" s="89"/>
      <c r="I22" s="111"/>
      <c r="J22" s="89"/>
      <c r="K22" s="89"/>
      <c r="L22" s="89"/>
      <c r="M22" s="89"/>
    </row>
    <row r="23" s="67" customFormat="1" ht="19" customHeight="1" spans="1:13">
      <c r="A23" s="118" t="s">
        <v>479</v>
      </c>
      <c r="B23" s="89"/>
      <c r="C23" s="95"/>
      <c r="D23" s="92"/>
      <c r="E23" s="89"/>
      <c r="F23" s="90"/>
      <c r="G23" s="92"/>
      <c r="H23" s="89"/>
      <c r="I23" s="89"/>
      <c r="J23" s="89"/>
      <c r="K23" s="89"/>
      <c r="L23" s="89"/>
      <c r="M23" s="89"/>
    </row>
    <row r="24" s="67" customFormat="1" ht="19" customHeight="1" spans="1:13">
      <c r="A24" s="122" t="s">
        <v>480</v>
      </c>
      <c r="B24" s="89"/>
      <c r="C24" s="89"/>
      <c r="D24" s="89"/>
      <c r="E24" s="89"/>
      <c r="F24" s="90"/>
      <c r="G24" s="92"/>
      <c r="H24" s="89"/>
      <c r="I24" s="90"/>
      <c r="J24" s="89"/>
      <c r="K24" s="89"/>
      <c r="L24" s="89"/>
      <c r="M24" s="89"/>
    </row>
    <row r="25" s="67" customFormat="1" ht="19" customHeight="1" spans="1:13">
      <c r="A25" s="122" t="s">
        <v>481</v>
      </c>
      <c r="B25" s="89"/>
      <c r="C25" s="89"/>
      <c r="D25" s="89"/>
      <c r="E25" s="89"/>
      <c r="F25" s="89"/>
      <c r="G25" s="92"/>
      <c r="H25" s="89"/>
      <c r="I25" s="90"/>
      <c r="J25" s="89"/>
      <c r="K25" s="89"/>
      <c r="L25" s="89"/>
      <c r="M25" s="89"/>
    </row>
    <row r="26" s="67" customFormat="1" ht="19" customHeight="1" spans="1:13">
      <c r="A26" s="122" t="s">
        <v>482</v>
      </c>
      <c r="B26" s="89"/>
      <c r="C26" s="89"/>
      <c r="D26" s="89"/>
      <c r="E26" s="89"/>
      <c r="F26" s="89"/>
      <c r="G26" s="92"/>
      <c r="H26" s="89"/>
      <c r="I26" s="90"/>
      <c r="J26" s="89"/>
      <c r="K26" s="89"/>
      <c r="L26" s="89"/>
      <c r="M26" s="89"/>
    </row>
    <row r="27" s="67" customFormat="1" ht="19" customHeight="1" spans="1:13">
      <c r="A27" s="122" t="s">
        <v>483</v>
      </c>
      <c r="B27" s="89"/>
      <c r="C27" s="89"/>
      <c r="D27" s="89"/>
      <c r="E27" s="89"/>
      <c r="F27" s="89"/>
      <c r="G27" s="92"/>
      <c r="H27" s="89"/>
      <c r="I27" s="90"/>
      <c r="J27" s="89"/>
      <c r="K27" s="89"/>
      <c r="L27" s="89"/>
      <c r="M27" s="89"/>
    </row>
    <row r="28" s="67" customFormat="1" ht="19" customHeight="1" spans="1:13">
      <c r="A28" s="118" t="s">
        <v>484</v>
      </c>
      <c r="B28" s="89"/>
      <c r="C28" s="89"/>
      <c r="D28" s="89"/>
      <c r="E28" s="89"/>
      <c r="F28" s="89"/>
      <c r="G28" s="92"/>
      <c r="H28" s="89"/>
      <c r="I28" s="90"/>
      <c r="J28" s="89"/>
      <c r="K28" s="89"/>
      <c r="L28" s="89"/>
      <c r="M28" s="89"/>
    </row>
    <row r="29" s="67" customFormat="1" ht="19" customHeight="1" spans="1:13">
      <c r="A29" s="122" t="s">
        <v>485</v>
      </c>
      <c r="B29" s="89"/>
      <c r="C29" s="89"/>
      <c r="D29" s="89"/>
      <c r="E29" s="89"/>
      <c r="F29" s="89"/>
      <c r="G29" s="92"/>
      <c r="H29" s="89"/>
      <c r="I29" s="90"/>
      <c r="J29" s="89"/>
      <c r="K29" s="89"/>
      <c r="L29" s="89"/>
      <c r="M29" s="89"/>
    </row>
    <row r="30" s="67" customFormat="1" ht="19" customHeight="1" spans="1:13">
      <c r="A30" s="122" t="s">
        <v>486</v>
      </c>
      <c r="B30" s="89"/>
      <c r="C30" s="89"/>
      <c r="D30" s="89"/>
      <c r="E30" s="89"/>
      <c r="F30" s="89"/>
      <c r="G30" s="92"/>
      <c r="H30" s="89"/>
      <c r="I30" s="90"/>
      <c r="J30" s="89"/>
      <c r="K30" s="89"/>
      <c r="L30" s="89"/>
      <c r="M30" s="89"/>
    </row>
    <row r="31" s="67" customFormat="1" ht="19" customHeight="1" spans="1:13">
      <c r="A31" s="118" t="s">
        <v>487</v>
      </c>
      <c r="B31" s="89"/>
      <c r="C31" s="89"/>
      <c r="D31" s="89"/>
      <c r="E31" s="89"/>
      <c r="F31" s="89"/>
      <c r="G31" s="92"/>
      <c r="H31" s="89"/>
      <c r="I31" s="90"/>
      <c r="J31" s="89"/>
      <c r="K31" s="89"/>
      <c r="L31" s="89"/>
      <c r="M31" s="89"/>
    </row>
    <row r="32" s="67" customFormat="1" ht="19" customHeight="1" spans="1:13">
      <c r="A32" s="118" t="s">
        <v>488</v>
      </c>
      <c r="B32" s="89">
        <f>B9+B10</f>
        <v>50000000</v>
      </c>
      <c r="C32" s="89">
        <f>C9+C10</f>
        <v>974465317.06</v>
      </c>
      <c r="D32" s="89"/>
      <c r="E32" s="89"/>
      <c r="F32" s="338">
        <f>F9+F10</f>
        <v>3454636.097</v>
      </c>
      <c r="G32" s="92">
        <f>SUM(B32:F32)</f>
        <v>1027919953.157</v>
      </c>
      <c r="H32" s="89">
        <v>50000000</v>
      </c>
      <c r="I32" s="89">
        <v>1307600</v>
      </c>
      <c r="J32" s="89"/>
      <c r="K32" s="89"/>
      <c r="L32" s="89">
        <f>L9+L10</f>
        <v>3049044.517</v>
      </c>
      <c r="M32" s="89">
        <f>M9+M10</f>
        <v>54356644.517</v>
      </c>
    </row>
    <row r="33" ht="33.75" customHeight="1" spans="1:10">
      <c r="A33" s="102" t="s">
        <v>489</v>
      </c>
      <c r="E33" s="103" t="s">
        <v>423</v>
      </c>
      <c r="J33" s="113" t="s">
        <v>490</v>
      </c>
    </row>
    <row r="37" spans="2:4">
      <c r="B37" s="104"/>
      <c r="C37" s="104"/>
      <c r="D37" s="104"/>
    </row>
  </sheetData>
  <mergeCells count="8">
    <mergeCell ref="A1:M1"/>
    <mergeCell ref="A2:M2"/>
    <mergeCell ref="A3:C3"/>
    <mergeCell ref="D3:F3"/>
    <mergeCell ref="L3:M3"/>
    <mergeCell ref="B4:G4"/>
    <mergeCell ref="H4:M4"/>
    <mergeCell ref="A4:A5"/>
  </mergeCells>
  <pageMargins left="0.751388888888889" right="0.751388888888889" top="1" bottom="1" header="0.5" footer="0.5"/>
  <pageSetup paperSize="9" scale="67" orientation="landscape" horizontalDpi="600"/>
  <headerFooter>
    <oddFooter>&amp;C8</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173"/>
  <sheetViews>
    <sheetView zoomScale="60" zoomScaleNormal="60" workbookViewId="0">
      <pane ySplit="2" topLeftCell="A53" activePane="bottomLeft" state="frozen"/>
      <selection/>
      <selection pane="bottomLeft" activeCell="E95" sqref="E95"/>
    </sheetView>
  </sheetViews>
  <sheetFormatPr defaultColWidth="8" defaultRowHeight="12.75"/>
  <cols>
    <col min="1" max="1" width="50.5083333333333" style="285" customWidth="1"/>
    <col min="2" max="2" width="5.625" style="285" customWidth="1"/>
    <col min="3" max="8" width="18.875" style="285" customWidth="1"/>
    <col min="9" max="9" width="51.125" style="285" customWidth="1"/>
    <col min="10" max="10" width="5.625" style="285" customWidth="1"/>
    <col min="11" max="11" width="20.625" style="285" customWidth="1"/>
    <col min="12" max="12" width="19.3916666666667" style="285" customWidth="1"/>
    <col min="13" max="16" width="17.625" style="285" customWidth="1"/>
    <col min="17" max="17" width="13.875" style="286" customWidth="1"/>
    <col min="18" max="16384" width="8" style="285"/>
  </cols>
  <sheetData>
    <row r="2" ht="18" customHeight="1" spans="1:16">
      <c r="A2" s="287" t="s">
        <v>3</v>
      </c>
      <c r="B2" s="287" t="s">
        <v>4</v>
      </c>
      <c r="C2" s="287" t="s">
        <v>491</v>
      </c>
      <c r="D2" s="287" t="s">
        <v>492</v>
      </c>
      <c r="E2" s="287" t="s">
        <v>493</v>
      </c>
      <c r="F2" s="287" t="s">
        <v>494</v>
      </c>
      <c r="G2" s="287" t="s">
        <v>495</v>
      </c>
      <c r="H2" s="287" t="s">
        <v>496</v>
      </c>
      <c r="I2" s="287" t="s">
        <v>3</v>
      </c>
      <c r="J2" s="287" t="s">
        <v>4</v>
      </c>
      <c r="K2" s="287" t="s">
        <v>491</v>
      </c>
      <c r="L2" s="306" t="s">
        <v>492</v>
      </c>
      <c r="M2" s="306" t="s">
        <v>493</v>
      </c>
      <c r="N2" s="306" t="s">
        <v>494</v>
      </c>
      <c r="O2" s="306" t="s">
        <v>495</v>
      </c>
      <c r="P2" s="306" t="s">
        <v>496</v>
      </c>
    </row>
    <row r="3" ht="14.65" customHeight="1" spans="1:16">
      <c r="A3" s="288" t="s">
        <v>7</v>
      </c>
      <c r="B3" s="287" t="s">
        <v>8</v>
      </c>
      <c r="C3" s="289" t="s">
        <v>9</v>
      </c>
      <c r="D3" s="290"/>
      <c r="E3" s="290"/>
      <c r="F3" s="290"/>
      <c r="G3" s="290"/>
      <c r="H3" s="290"/>
      <c r="I3" s="288" t="s">
        <v>10</v>
      </c>
      <c r="J3" s="287" t="s">
        <v>11</v>
      </c>
      <c r="K3" s="289" t="s">
        <v>9</v>
      </c>
      <c r="L3" s="307"/>
      <c r="M3" s="307"/>
      <c r="N3" s="307"/>
      <c r="O3" s="307"/>
      <c r="P3" s="308" t="s">
        <v>9</v>
      </c>
    </row>
    <row r="4" ht="14.65" customHeight="1" spans="1:16">
      <c r="A4" s="250" t="s">
        <v>12</v>
      </c>
      <c r="B4" s="287" t="s">
        <v>13</v>
      </c>
      <c r="C4" s="291">
        <f>D4+E4-G4+H4+F4</f>
        <v>51339531.38</v>
      </c>
      <c r="D4" s="292">
        <v>50000404.36</v>
      </c>
      <c r="E4" s="220">
        <v>725215.02</v>
      </c>
      <c r="F4" s="220">
        <v>613912</v>
      </c>
      <c r="G4" s="220"/>
      <c r="H4" s="220"/>
      <c r="I4" s="250" t="s">
        <v>14</v>
      </c>
      <c r="J4" s="287" t="s">
        <v>15</v>
      </c>
      <c r="K4" s="291">
        <f t="shared" ref="K4:K18" si="0">L4+M4+O4-P4+N4</f>
        <v>0</v>
      </c>
      <c r="L4" s="309"/>
      <c r="M4" s="309"/>
      <c r="N4" s="309"/>
      <c r="O4" s="309"/>
      <c r="P4" s="310"/>
    </row>
    <row r="5" ht="14.65" customHeight="1" spans="1:16">
      <c r="A5" s="250" t="s">
        <v>16</v>
      </c>
      <c r="B5" s="287" t="s">
        <v>17</v>
      </c>
      <c r="C5" s="291">
        <f t="shared" ref="C5:C36" si="1">D5+E5-G5+H5+F5</f>
        <v>0</v>
      </c>
      <c r="D5" s="220"/>
      <c r="E5" s="220"/>
      <c r="F5" s="220"/>
      <c r="G5" s="220"/>
      <c r="H5" s="220"/>
      <c r="I5" s="250" t="s">
        <v>18</v>
      </c>
      <c r="J5" s="287" t="s">
        <v>19</v>
      </c>
      <c r="K5" s="291">
        <f t="shared" si="0"/>
        <v>0</v>
      </c>
      <c r="L5" s="309"/>
      <c r="M5" s="309"/>
      <c r="N5" s="309"/>
      <c r="O5" s="309"/>
      <c r="P5" s="310"/>
    </row>
    <row r="6" ht="14.65" customHeight="1" spans="1:16">
      <c r="A6" s="250" t="s">
        <v>20</v>
      </c>
      <c r="B6" s="287" t="s">
        <v>21</v>
      </c>
      <c r="C6" s="291">
        <f t="shared" si="1"/>
        <v>0</v>
      </c>
      <c r="D6" s="293"/>
      <c r="E6" s="220"/>
      <c r="F6" s="220"/>
      <c r="G6" s="220"/>
      <c r="H6" s="220"/>
      <c r="I6" s="250" t="s">
        <v>22</v>
      </c>
      <c r="J6" s="287" t="s">
        <v>23</v>
      </c>
      <c r="K6" s="291">
        <f t="shared" si="0"/>
        <v>0</v>
      </c>
      <c r="L6" s="309"/>
      <c r="M6" s="309"/>
      <c r="N6" s="309"/>
      <c r="O6" s="309"/>
      <c r="P6" s="310"/>
    </row>
    <row r="7" ht="14.65" customHeight="1" spans="1:16">
      <c r="A7" s="250" t="s">
        <v>24</v>
      </c>
      <c r="B7" s="287" t="s">
        <v>25</v>
      </c>
      <c r="C7" s="291">
        <f t="shared" si="1"/>
        <v>0</v>
      </c>
      <c r="D7" s="220"/>
      <c r="E7" s="220"/>
      <c r="F7" s="220"/>
      <c r="G7" s="220"/>
      <c r="H7" s="220"/>
      <c r="I7" s="250" t="s">
        <v>26</v>
      </c>
      <c r="J7" s="287" t="s">
        <v>27</v>
      </c>
      <c r="K7" s="291">
        <f t="shared" si="0"/>
        <v>0</v>
      </c>
      <c r="L7" s="309"/>
      <c r="M7" s="309"/>
      <c r="N7" s="309"/>
      <c r="O7" s="309"/>
      <c r="P7" s="310"/>
    </row>
    <row r="8" ht="14.65" customHeight="1" spans="1:16">
      <c r="A8" s="250" t="s">
        <v>28</v>
      </c>
      <c r="B8" s="287" t="s">
        <v>29</v>
      </c>
      <c r="C8" s="291">
        <f t="shared" si="1"/>
        <v>0</v>
      </c>
      <c r="D8" s="220"/>
      <c r="E8" s="220"/>
      <c r="F8" s="220"/>
      <c r="G8" s="220"/>
      <c r="H8" s="220"/>
      <c r="I8" s="250" t="s">
        <v>30</v>
      </c>
      <c r="J8" s="287" t="s">
        <v>31</v>
      </c>
      <c r="K8" s="291">
        <f t="shared" si="0"/>
        <v>0</v>
      </c>
      <c r="L8" s="309"/>
      <c r="M8" s="309"/>
      <c r="N8" s="309"/>
      <c r="O8" s="309"/>
      <c r="P8" s="310"/>
    </row>
    <row r="9" ht="14.65" customHeight="1" spans="1:16">
      <c r="A9" s="250" t="s">
        <v>32</v>
      </c>
      <c r="B9" s="287" t="s">
        <v>33</v>
      </c>
      <c r="C9" s="291">
        <f t="shared" si="1"/>
        <v>0</v>
      </c>
      <c r="D9" s="220"/>
      <c r="E9" s="220"/>
      <c r="F9" s="220"/>
      <c r="G9" s="220"/>
      <c r="H9" s="220"/>
      <c r="I9" s="250" t="s">
        <v>34</v>
      </c>
      <c r="J9" s="287" t="s">
        <v>35</v>
      </c>
      <c r="K9" s="291">
        <f t="shared" si="0"/>
        <v>0</v>
      </c>
      <c r="L9" s="309"/>
      <c r="M9" s="309"/>
      <c r="N9" s="309"/>
      <c r="O9" s="309"/>
      <c r="P9" s="310"/>
    </row>
    <row r="10" ht="14.65" customHeight="1" spans="1:16">
      <c r="A10" s="250" t="s">
        <v>36</v>
      </c>
      <c r="B10" s="287" t="s">
        <v>37</v>
      </c>
      <c r="C10" s="291">
        <f t="shared" si="1"/>
        <v>0</v>
      </c>
      <c r="D10" s="220"/>
      <c r="E10" s="220"/>
      <c r="F10" s="220"/>
      <c r="G10" s="220"/>
      <c r="H10" s="220"/>
      <c r="I10" s="250" t="s">
        <v>38</v>
      </c>
      <c r="J10" s="287" t="s">
        <v>39</v>
      </c>
      <c r="K10" s="291">
        <f t="shared" si="0"/>
        <v>0</v>
      </c>
      <c r="L10" s="309"/>
      <c r="M10" s="309"/>
      <c r="N10" s="309"/>
      <c r="O10" s="309"/>
      <c r="P10" s="310"/>
    </row>
    <row r="11" ht="14.65" customHeight="1" spans="1:16">
      <c r="A11" s="250" t="s">
        <v>40</v>
      </c>
      <c r="B11" s="287" t="s">
        <v>41</v>
      </c>
      <c r="C11" s="291">
        <f t="shared" si="1"/>
        <v>8682821.35</v>
      </c>
      <c r="D11" s="220"/>
      <c r="E11" s="294">
        <v>8657890.02</v>
      </c>
      <c r="F11" s="294">
        <f>897528-872596.67</f>
        <v>24931.33</v>
      </c>
      <c r="G11" s="220"/>
      <c r="H11" s="220"/>
      <c r="I11" s="250" t="s">
        <v>42</v>
      </c>
      <c r="J11" s="287" t="s">
        <v>43</v>
      </c>
      <c r="K11" s="291">
        <f t="shared" si="0"/>
        <v>400317.75</v>
      </c>
      <c r="L11" s="309">
        <v>397358.49</v>
      </c>
      <c r="M11" s="304">
        <v>1239.26</v>
      </c>
      <c r="N11" s="302">
        <v>1720</v>
      </c>
      <c r="O11" s="309"/>
      <c r="P11" s="310"/>
    </row>
    <row r="12" ht="14.65" customHeight="1" spans="1:16">
      <c r="A12" s="250" t="s">
        <v>44</v>
      </c>
      <c r="B12" s="287" t="s">
        <v>45</v>
      </c>
      <c r="C12" s="291">
        <f t="shared" si="1"/>
        <v>0</v>
      </c>
      <c r="D12" s="220"/>
      <c r="E12" s="220"/>
      <c r="F12" s="220"/>
      <c r="G12" s="220"/>
      <c r="H12" s="220"/>
      <c r="I12" s="250" t="s">
        <v>46</v>
      </c>
      <c r="J12" s="287" t="s">
        <v>47</v>
      </c>
      <c r="K12" s="291">
        <f t="shared" si="0"/>
        <v>35244</v>
      </c>
      <c r="L12" s="303">
        <v>16500</v>
      </c>
      <c r="M12" s="304">
        <v>18744</v>
      </c>
      <c r="N12" s="309"/>
      <c r="O12" s="309"/>
      <c r="P12" s="310"/>
    </row>
    <row r="13" ht="14.65" customHeight="1" spans="1:16">
      <c r="A13" s="250" t="s">
        <v>48</v>
      </c>
      <c r="B13" s="287" t="s">
        <v>49</v>
      </c>
      <c r="C13" s="291">
        <f t="shared" si="1"/>
        <v>48008.05</v>
      </c>
      <c r="D13" s="220"/>
      <c r="E13" s="220">
        <v>48008.05</v>
      </c>
      <c r="F13" s="220"/>
      <c r="G13" s="220"/>
      <c r="H13" s="220"/>
      <c r="I13" s="250" t="s">
        <v>50</v>
      </c>
      <c r="J13" s="287" t="s">
        <v>51</v>
      </c>
      <c r="K13" s="291">
        <f t="shared" si="0"/>
        <v>0</v>
      </c>
      <c r="L13" s="309"/>
      <c r="M13" s="309"/>
      <c r="N13" s="309"/>
      <c r="O13" s="309"/>
      <c r="P13" s="310"/>
    </row>
    <row r="14" ht="14.65" customHeight="1" spans="1:16">
      <c r="A14" s="250" t="s">
        <v>52</v>
      </c>
      <c r="B14" s="287" t="s">
        <v>53</v>
      </c>
      <c r="C14" s="291">
        <f t="shared" si="1"/>
        <v>0</v>
      </c>
      <c r="D14" s="220"/>
      <c r="E14" s="220"/>
      <c r="F14" s="220"/>
      <c r="G14" s="220"/>
      <c r="H14" s="220"/>
      <c r="I14" s="250" t="s">
        <v>54</v>
      </c>
      <c r="J14" s="287" t="s">
        <v>55</v>
      </c>
      <c r="K14" s="291">
        <f t="shared" si="0"/>
        <v>0</v>
      </c>
      <c r="L14" s="309"/>
      <c r="M14" s="309"/>
      <c r="N14" s="309"/>
      <c r="O14" s="309"/>
      <c r="P14" s="310"/>
    </row>
    <row r="15" ht="14.65" customHeight="1" spans="1:16">
      <c r="A15" s="250" t="s">
        <v>56</v>
      </c>
      <c r="B15" s="287" t="s">
        <v>57</v>
      </c>
      <c r="C15" s="291">
        <f t="shared" si="1"/>
        <v>0</v>
      </c>
      <c r="D15" s="220"/>
      <c r="E15" s="220"/>
      <c r="F15" s="220"/>
      <c r="G15" s="220"/>
      <c r="H15" s="220"/>
      <c r="I15" s="250" t="s">
        <v>58</v>
      </c>
      <c r="J15" s="287" t="s">
        <v>59</v>
      </c>
      <c r="K15" s="291">
        <f t="shared" si="0"/>
        <v>0</v>
      </c>
      <c r="L15" s="309"/>
      <c r="M15" s="309"/>
      <c r="N15" s="309"/>
      <c r="O15" s="309"/>
      <c r="P15" s="310"/>
    </row>
    <row r="16" ht="14.65" customHeight="1" spans="1:16">
      <c r="A16" s="250" t="s">
        <v>60</v>
      </c>
      <c r="B16" s="287" t="s">
        <v>61</v>
      </c>
      <c r="C16" s="291">
        <f t="shared" si="1"/>
        <v>0</v>
      </c>
      <c r="D16" s="295"/>
      <c r="E16" s="220"/>
      <c r="F16" s="220"/>
      <c r="G16" s="220"/>
      <c r="H16" s="220"/>
      <c r="I16" s="250" t="s">
        <v>62</v>
      </c>
      <c r="J16" s="287" t="s">
        <v>63</v>
      </c>
      <c r="K16" s="291">
        <f t="shared" si="0"/>
        <v>0</v>
      </c>
      <c r="L16" s="309"/>
      <c r="M16" s="309"/>
      <c r="N16" s="309"/>
      <c r="O16" s="309"/>
      <c r="P16" s="310"/>
    </row>
    <row r="17" ht="14.65" customHeight="1" spans="1:16">
      <c r="A17" s="250" t="s">
        <v>64</v>
      </c>
      <c r="B17" s="287" t="s">
        <v>65</v>
      </c>
      <c r="C17" s="291">
        <f t="shared" si="1"/>
        <v>1407974.01</v>
      </c>
      <c r="D17" s="220">
        <v>5632311.72</v>
      </c>
      <c r="E17" s="220">
        <v>6302.21</v>
      </c>
      <c r="F17" s="220">
        <v>168561.84</v>
      </c>
      <c r="G17" s="220">
        <v>4399201.76</v>
      </c>
      <c r="H17" s="220"/>
      <c r="I17" s="250" t="s">
        <v>66</v>
      </c>
      <c r="J17" s="287" t="s">
        <v>67</v>
      </c>
      <c r="K17" s="291">
        <f t="shared" si="0"/>
        <v>0</v>
      </c>
      <c r="L17" s="309"/>
      <c r="M17" s="309"/>
      <c r="N17" s="309"/>
      <c r="O17" s="309"/>
      <c r="P17" s="310"/>
    </row>
    <row r="18" ht="14.65" customHeight="1" spans="1:16">
      <c r="A18" s="250" t="s">
        <v>68</v>
      </c>
      <c r="B18" s="287" t="s">
        <v>69</v>
      </c>
      <c r="C18" s="291">
        <f t="shared" si="1"/>
        <v>0</v>
      </c>
      <c r="D18" s="220"/>
      <c r="E18" s="220"/>
      <c r="F18" s="220"/>
      <c r="G18" s="296"/>
      <c r="H18" s="220"/>
      <c r="I18" s="250" t="s">
        <v>70</v>
      </c>
      <c r="J18" s="287" t="s">
        <v>71</v>
      </c>
      <c r="K18" s="291">
        <f t="shared" si="0"/>
        <v>3616503.47</v>
      </c>
      <c r="L18" s="303">
        <v>2225644.18</v>
      </c>
      <c r="M18" s="309">
        <v>1057334.29</v>
      </c>
      <c r="N18" s="309">
        <v>333525</v>
      </c>
      <c r="O18" s="309"/>
      <c r="P18" s="310"/>
    </row>
    <row r="19" ht="14.65" customHeight="1" spans="1:16">
      <c r="A19" s="250" t="s">
        <v>72</v>
      </c>
      <c r="B19" s="287" t="s">
        <v>73</v>
      </c>
      <c r="C19" s="291">
        <f t="shared" si="1"/>
        <v>0</v>
      </c>
      <c r="D19" s="220"/>
      <c r="E19" s="220"/>
      <c r="F19" s="297"/>
      <c r="G19" s="298"/>
      <c r="I19" s="250" t="s">
        <v>497</v>
      </c>
      <c r="J19" s="287" t="s">
        <v>75</v>
      </c>
      <c r="K19" s="291">
        <f t="shared" ref="K19:K51" si="2">L19+M19+O19-P19+N19</f>
        <v>0</v>
      </c>
      <c r="L19" s="309"/>
      <c r="M19" s="309"/>
      <c r="N19" s="309"/>
      <c r="O19" s="309"/>
      <c r="P19" s="310"/>
    </row>
    <row r="20" ht="14.65" customHeight="1" spans="1:16">
      <c r="A20" s="250" t="s">
        <v>76</v>
      </c>
      <c r="B20" s="287" t="s">
        <v>77</v>
      </c>
      <c r="C20" s="291">
        <f t="shared" si="1"/>
        <v>291836.73</v>
      </c>
      <c r="D20" s="220"/>
      <c r="E20" s="220">
        <v>73386.62</v>
      </c>
      <c r="F20" s="220">
        <v>218450.11</v>
      </c>
      <c r="G20" s="299"/>
      <c r="H20" s="220"/>
      <c r="I20" s="250" t="s">
        <v>498</v>
      </c>
      <c r="J20" s="287" t="s">
        <v>79</v>
      </c>
      <c r="K20" s="291">
        <f t="shared" si="2"/>
        <v>0</v>
      </c>
      <c r="L20" s="309"/>
      <c r="M20" s="309"/>
      <c r="N20" s="309"/>
      <c r="O20" s="309"/>
      <c r="P20" s="310"/>
    </row>
    <row r="21" ht="14.65" customHeight="1" spans="1:16">
      <c r="A21" s="250" t="s">
        <v>80</v>
      </c>
      <c r="B21" s="287" t="s">
        <v>81</v>
      </c>
      <c r="C21" s="291">
        <f t="shared" si="1"/>
        <v>0</v>
      </c>
      <c r="D21" s="220"/>
      <c r="E21" s="220"/>
      <c r="F21" s="220"/>
      <c r="G21" s="220"/>
      <c r="H21" s="220"/>
      <c r="I21" s="250" t="s">
        <v>499</v>
      </c>
      <c r="J21" s="287" t="s">
        <v>83</v>
      </c>
      <c r="K21" s="291">
        <f t="shared" si="2"/>
        <v>0</v>
      </c>
      <c r="L21" s="309"/>
      <c r="M21" s="309"/>
      <c r="N21" s="309"/>
      <c r="O21" s="309"/>
      <c r="P21" s="310"/>
    </row>
    <row r="22" ht="14.65" customHeight="1" spans="1:16">
      <c r="A22" s="250" t="s">
        <v>84</v>
      </c>
      <c r="B22" s="287" t="s">
        <v>85</v>
      </c>
      <c r="C22" s="291">
        <f t="shared" si="1"/>
        <v>0</v>
      </c>
      <c r="D22" s="220"/>
      <c r="E22" s="220"/>
      <c r="F22" s="220"/>
      <c r="G22" s="220"/>
      <c r="H22" s="220"/>
      <c r="I22" s="250" t="s">
        <v>86</v>
      </c>
      <c r="J22" s="287" t="s">
        <v>87</v>
      </c>
      <c r="K22" s="291">
        <f t="shared" si="2"/>
        <v>528392.48</v>
      </c>
      <c r="L22" s="303">
        <v>512306.86</v>
      </c>
      <c r="M22" s="304">
        <v>14230.62</v>
      </c>
      <c r="N22" s="311">
        <v>1855</v>
      </c>
      <c r="O22" s="309"/>
      <c r="P22" s="310"/>
    </row>
    <row r="23" ht="14.65" customHeight="1" spans="1:16">
      <c r="A23" s="250" t="s">
        <v>88</v>
      </c>
      <c r="B23" s="287" t="s">
        <v>89</v>
      </c>
      <c r="C23" s="291">
        <f t="shared" si="1"/>
        <v>0</v>
      </c>
      <c r="D23" s="220"/>
      <c r="E23" s="220"/>
      <c r="F23" s="220"/>
      <c r="G23" s="220"/>
      <c r="H23" s="220"/>
      <c r="I23" s="250" t="s">
        <v>90</v>
      </c>
      <c r="J23" s="287" t="s">
        <v>91</v>
      </c>
      <c r="K23" s="291">
        <f t="shared" si="2"/>
        <v>0</v>
      </c>
      <c r="L23" s="309"/>
      <c r="M23" s="309"/>
      <c r="N23" s="309"/>
      <c r="O23" s="309"/>
      <c r="P23" s="312"/>
    </row>
    <row r="24" ht="14.65" customHeight="1" spans="1:16">
      <c r="A24" s="250" t="s">
        <v>92</v>
      </c>
      <c r="B24" s="287" t="s">
        <v>93</v>
      </c>
      <c r="C24" s="291">
        <f t="shared" si="1"/>
        <v>0</v>
      </c>
      <c r="D24" s="220"/>
      <c r="E24" s="220"/>
      <c r="F24" s="220"/>
      <c r="G24" s="220"/>
      <c r="H24" s="220"/>
      <c r="I24" s="250" t="s">
        <v>94</v>
      </c>
      <c r="J24" s="287" t="s">
        <v>95</v>
      </c>
      <c r="K24" s="291">
        <f t="shared" si="2"/>
        <v>294409.1</v>
      </c>
      <c r="L24" s="309">
        <v>64169.79</v>
      </c>
      <c r="M24" s="309">
        <v>3199479.31</v>
      </c>
      <c r="N24" s="309">
        <v>1429961.76</v>
      </c>
      <c r="O24" s="309"/>
      <c r="P24" s="313">
        <v>4399201.76</v>
      </c>
    </row>
    <row r="25" ht="14.65" customHeight="1" spans="1:16">
      <c r="A25" s="250" t="s">
        <v>96</v>
      </c>
      <c r="B25" s="287" t="s">
        <v>97</v>
      </c>
      <c r="C25" s="291">
        <f t="shared" si="1"/>
        <v>0</v>
      </c>
      <c r="D25" s="220"/>
      <c r="E25" s="220"/>
      <c r="F25" s="220"/>
      <c r="G25" s="220"/>
      <c r="H25" s="220"/>
      <c r="I25" s="250" t="s">
        <v>98</v>
      </c>
      <c r="J25" s="287" t="s">
        <v>99</v>
      </c>
      <c r="K25" s="291">
        <f t="shared" si="2"/>
        <v>0</v>
      </c>
      <c r="L25" s="309"/>
      <c r="M25" s="309"/>
      <c r="N25" s="309"/>
      <c r="O25" s="309"/>
      <c r="P25" s="314"/>
    </row>
    <row r="26" ht="14.65" customHeight="1" spans="1:16">
      <c r="A26" s="250" t="s">
        <v>100</v>
      </c>
      <c r="B26" s="287" t="s">
        <v>101</v>
      </c>
      <c r="C26" s="291">
        <f t="shared" si="1"/>
        <v>0</v>
      </c>
      <c r="D26" s="220"/>
      <c r="E26" s="220"/>
      <c r="F26" s="220"/>
      <c r="G26" s="220"/>
      <c r="H26" s="220"/>
      <c r="I26" s="250" t="s">
        <v>102</v>
      </c>
      <c r="J26" s="287" t="s">
        <v>103</v>
      </c>
      <c r="K26" s="291">
        <f t="shared" si="2"/>
        <v>0</v>
      </c>
      <c r="L26" s="309"/>
      <c r="M26" s="309"/>
      <c r="N26" s="309"/>
      <c r="O26" s="309"/>
      <c r="P26" s="310"/>
    </row>
    <row r="27" ht="14.65" customHeight="1" spans="1:16">
      <c r="A27" s="300" t="s">
        <v>104</v>
      </c>
      <c r="B27" s="287" t="s">
        <v>105</v>
      </c>
      <c r="C27" s="291">
        <f t="shared" si="1"/>
        <v>61770171.52</v>
      </c>
      <c r="D27" s="220">
        <f>D4+D17</f>
        <v>55632716.08</v>
      </c>
      <c r="E27" s="220">
        <f>E4+E11+E13+E17+E20</f>
        <v>9510801.92</v>
      </c>
      <c r="F27" s="220">
        <f>F4+F11+F17+F20</f>
        <v>1025855.28</v>
      </c>
      <c r="G27" s="220">
        <f>G17</f>
        <v>4399201.76</v>
      </c>
      <c r="H27" s="220"/>
      <c r="I27" s="250" t="s">
        <v>106</v>
      </c>
      <c r="J27" s="287" t="s">
        <v>107</v>
      </c>
      <c r="K27" s="291">
        <f t="shared" si="2"/>
        <v>0</v>
      </c>
      <c r="L27" s="309"/>
      <c r="M27" s="309"/>
      <c r="N27" s="309"/>
      <c r="O27" s="309"/>
      <c r="P27" s="310"/>
    </row>
    <row r="28" ht="14.65" customHeight="1" spans="1:16">
      <c r="A28" s="288" t="s">
        <v>108</v>
      </c>
      <c r="B28" s="287" t="s">
        <v>109</v>
      </c>
      <c r="C28" s="291">
        <f t="shared" si="1"/>
        <v>0</v>
      </c>
      <c r="D28" s="301"/>
      <c r="E28" s="301"/>
      <c r="F28" s="301"/>
      <c r="G28" s="301"/>
      <c r="H28" s="301"/>
      <c r="I28" s="250" t="s">
        <v>110</v>
      </c>
      <c r="J28" s="287" t="s">
        <v>111</v>
      </c>
      <c r="K28" s="291">
        <f t="shared" si="2"/>
        <v>0</v>
      </c>
      <c r="L28" s="309"/>
      <c r="M28" s="309"/>
      <c r="N28" s="309"/>
      <c r="O28" s="309"/>
      <c r="P28" s="310"/>
    </row>
    <row r="29" ht="14.65" customHeight="1" spans="1:16">
      <c r="A29" s="250" t="s">
        <v>112</v>
      </c>
      <c r="B29" s="287" t="s">
        <v>113</v>
      </c>
      <c r="C29" s="291">
        <f t="shared" si="1"/>
        <v>0</v>
      </c>
      <c r="D29" s="220"/>
      <c r="E29" s="220"/>
      <c r="F29" s="220"/>
      <c r="G29" s="220"/>
      <c r="H29" s="220"/>
      <c r="I29" s="250" t="s">
        <v>114</v>
      </c>
      <c r="J29" s="287" t="s">
        <v>115</v>
      </c>
      <c r="K29" s="291">
        <f t="shared" si="2"/>
        <v>0</v>
      </c>
      <c r="L29" s="309"/>
      <c r="M29" s="309"/>
      <c r="N29" s="309"/>
      <c r="O29" s="309"/>
      <c r="P29" s="310"/>
    </row>
    <row r="30" ht="14.65" customHeight="1" spans="1:16">
      <c r="A30" s="250" t="s">
        <v>116</v>
      </c>
      <c r="B30" s="287" t="s">
        <v>117</v>
      </c>
      <c r="C30" s="291">
        <f t="shared" si="1"/>
        <v>0</v>
      </c>
      <c r="D30" s="220"/>
      <c r="E30" s="220"/>
      <c r="F30" s="220"/>
      <c r="G30" s="220"/>
      <c r="H30" s="220"/>
      <c r="I30" s="250" t="s">
        <v>118</v>
      </c>
      <c r="J30" s="287" t="s">
        <v>119</v>
      </c>
      <c r="K30" s="291">
        <f t="shared" si="2"/>
        <v>0</v>
      </c>
      <c r="L30" s="309"/>
      <c r="M30" s="309"/>
      <c r="N30" s="309"/>
      <c r="O30" s="309"/>
      <c r="P30" s="310"/>
    </row>
    <row r="31" ht="14.65" customHeight="1" spans="1:16">
      <c r="A31" s="250" t="s">
        <v>120</v>
      </c>
      <c r="B31" s="287" t="s">
        <v>121</v>
      </c>
      <c r="C31" s="291">
        <f t="shared" si="1"/>
        <v>0</v>
      </c>
      <c r="D31" s="220"/>
      <c r="E31" s="220"/>
      <c r="F31" s="220"/>
      <c r="G31" s="220"/>
      <c r="H31" s="220"/>
      <c r="I31" s="300" t="s">
        <v>122</v>
      </c>
      <c r="J31" s="287" t="s">
        <v>123</v>
      </c>
      <c r="K31" s="291">
        <f t="shared" si="2"/>
        <v>4874866.8</v>
      </c>
      <c r="L31" s="291">
        <f>L11+L12+L18+L22+L24</f>
        <v>3215979.32</v>
      </c>
      <c r="M31" s="309">
        <f>SUM(M4:M30)</f>
        <v>4291027.48</v>
      </c>
      <c r="N31" s="309">
        <f>SUM(N4:N30)</f>
        <v>1767061.76</v>
      </c>
      <c r="O31" s="309"/>
      <c r="P31" s="310">
        <f>P24</f>
        <v>4399201.76</v>
      </c>
    </row>
    <row r="32" ht="14.65" customHeight="1" spans="1:16">
      <c r="A32" s="250" t="s">
        <v>124</v>
      </c>
      <c r="B32" s="287" t="s">
        <v>125</v>
      </c>
      <c r="C32" s="291">
        <f t="shared" si="1"/>
        <v>0</v>
      </c>
      <c r="D32" s="220"/>
      <c r="E32" s="220"/>
      <c r="F32" s="220"/>
      <c r="G32" s="220"/>
      <c r="H32" s="220"/>
      <c r="I32" s="288" t="s">
        <v>126</v>
      </c>
      <c r="J32" s="287" t="s">
        <v>127</v>
      </c>
      <c r="K32" s="291">
        <f t="shared" si="2"/>
        <v>0</v>
      </c>
      <c r="L32" s="315"/>
      <c r="M32" s="315"/>
      <c r="N32" s="315"/>
      <c r="O32" s="315"/>
      <c r="P32" s="316"/>
    </row>
    <row r="33" ht="14.65" customHeight="1" spans="1:16">
      <c r="A33" s="250" t="s">
        <v>128</v>
      </c>
      <c r="B33" s="287" t="s">
        <v>129</v>
      </c>
      <c r="C33" s="291">
        <f t="shared" si="1"/>
        <v>0</v>
      </c>
      <c r="D33" s="220"/>
      <c r="E33" s="220"/>
      <c r="F33" s="220"/>
      <c r="G33" s="220"/>
      <c r="H33" s="220"/>
      <c r="I33" s="250" t="s">
        <v>130</v>
      </c>
      <c r="J33" s="287" t="s">
        <v>131</v>
      </c>
      <c r="K33" s="291">
        <f t="shared" si="2"/>
        <v>0</v>
      </c>
      <c r="L33" s="309"/>
      <c r="M33" s="309"/>
      <c r="N33" s="309"/>
      <c r="O33" s="309"/>
      <c r="P33" s="310"/>
    </row>
    <row r="34" ht="14.65" customHeight="1" spans="1:16">
      <c r="A34" s="250" t="s">
        <v>132</v>
      </c>
      <c r="B34" s="287" t="s">
        <v>133</v>
      </c>
      <c r="C34" s="291">
        <f t="shared" si="1"/>
        <v>0</v>
      </c>
      <c r="D34" s="220"/>
      <c r="E34" s="220"/>
      <c r="F34" s="220"/>
      <c r="G34" s="220"/>
      <c r="H34" s="220"/>
      <c r="I34" s="250" t="s">
        <v>134</v>
      </c>
      <c r="J34" s="287" t="s">
        <v>135</v>
      </c>
      <c r="K34" s="291">
        <f t="shared" si="2"/>
        <v>0</v>
      </c>
      <c r="L34" s="309"/>
      <c r="M34" s="309"/>
      <c r="N34" s="309"/>
      <c r="O34" s="309"/>
      <c r="P34" s="310"/>
    </row>
    <row r="35" ht="14.65" customHeight="1" spans="1:16">
      <c r="A35" s="250" t="s">
        <v>136</v>
      </c>
      <c r="B35" s="287" t="s">
        <v>137</v>
      </c>
      <c r="C35" s="291">
        <f t="shared" si="1"/>
        <v>0</v>
      </c>
      <c r="D35" s="220">
        <v>5307600</v>
      </c>
      <c r="E35" s="220"/>
      <c r="F35" s="220"/>
      <c r="G35" s="220">
        <v>5307600</v>
      </c>
      <c r="H35" s="220"/>
      <c r="I35" s="250" t="s">
        <v>138</v>
      </c>
      <c r="J35" s="287" t="s">
        <v>139</v>
      </c>
      <c r="K35" s="291">
        <f t="shared" si="2"/>
        <v>0</v>
      </c>
      <c r="L35" s="309"/>
      <c r="M35" s="309"/>
      <c r="N35" s="309"/>
      <c r="O35" s="309"/>
      <c r="P35" s="310"/>
    </row>
    <row r="36" ht="14.65" customHeight="1" spans="1:16">
      <c r="A36" s="250" t="s">
        <v>140</v>
      </c>
      <c r="B36" s="287" t="s">
        <v>141</v>
      </c>
      <c r="C36" s="291">
        <f t="shared" si="1"/>
        <v>0</v>
      </c>
      <c r="D36" s="220"/>
      <c r="E36" s="220"/>
      <c r="F36" s="220"/>
      <c r="G36" s="220"/>
      <c r="H36" s="220"/>
      <c r="I36" s="250" t="s">
        <v>142</v>
      </c>
      <c r="J36" s="287" t="s">
        <v>143</v>
      </c>
      <c r="K36" s="291">
        <f t="shared" si="2"/>
        <v>0</v>
      </c>
      <c r="L36" s="309"/>
      <c r="M36" s="309"/>
      <c r="N36" s="309"/>
      <c r="O36" s="309"/>
      <c r="P36" s="310"/>
    </row>
    <row r="37" ht="14.65" customHeight="1" spans="1:16">
      <c r="A37" s="250" t="s">
        <v>144</v>
      </c>
      <c r="B37" s="287" t="s">
        <v>145</v>
      </c>
      <c r="C37" s="291">
        <f t="shared" ref="C37:C76" si="3">D37+E37-G37+H37+F37</f>
        <v>0</v>
      </c>
      <c r="D37" s="220"/>
      <c r="E37" s="220"/>
      <c r="F37" s="220"/>
      <c r="G37" s="220"/>
      <c r="H37" s="220"/>
      <c r="I37" s="250" t="s">
        <v>146</v>
      </c>
      <c r="J37" s="287" t="s">
        <v>147</v>
      </c>
      <c r="K37" s="291">
        <f t="shared" si="2"/>
        <v>0</v>
      </c>
      <c r="L37" s="309"/>
      <c r="M37" s="309"/>
      <c r="N37" s="309"/>
      <c r="O37" s="309"/>
      <c r="P37" s="310"/>
    </row>
    <row r="38" ht="14.65" customHeight="1" spans="1:16">
      <c r="A38" s="250" t="s">
        <v>148</v>
      </c>
      <c r="B38" s="287" t="s">
        <v>149</v>
      </c>
      <c r="C38" s="291">
        <f t="shared" si="3"/>
        <v>0</v>
      </c>
      <c r="D38" s="220"/>
      <c r="E38" s="220"/>
      <c r="F38" s="220"/>
      <c r="G38" s="220"/>
      <c r="H38" s="220"/>
      <c r="I38" s="250" t="s">
        <v>150</v>
      </c>
      <c r="J38" s="287" t="s">
        <v>151</v>
      </c>
      <c r="K38" s="291">
        <f t="shared" si="2"/>
        <v>0</v>
      </c>
      <c r="L38" s="309"/>
      <c r="M38" s="309"/>
      <c r="N38" s="309"/>
      <c r="O38" s="309"/>
      <c r="P38" s="310"/>
    </row>
    <row r="39" ht="14.65" customHeight="1" spans="1:16">
      <c r="A39" s="250" t="s">
        <v>152</v>
      </c>
      <c r="B39" s="287" t="s">
        <v>153</v>
      </c>
      <c r="C39" s="291">
        <f t="shared" si="3"/>
        <v>906674.77</v>
      </c>
      <c r="D39" s="220">
        <f>D40-D41-D42</f>
        <v>133321.49</v>
      </c>
      <c r="E39" s="220">
        <f>E40-E41-E42</f>
        <v>529199.12</v>
      </c>
      <c r="F39" s="302">
        <f>F40-F41</f>
        <v>244154.16</v>
      </c>
      <c r="G39" s="220"/>
      <c r="H39" s="220"/>
      <c r="I39" s="250" t="s">
        <v>154</v>
      </c>
      <c r="J39" s="287" t="s">
        <v>155</v>
      </c>
      <c r="K39" s="291">
        <f t="shared" si="2"/>
        <v>0</v>
      </c>
      <c r="L39" s="309"/>
      <c r="M39" s="309"/>
      <c r="N39" s="309"/>
      <c r="O39" s="309"/>
      <c r="P39" s="310"/>
    </row>
    <row r="40" ht="14.65" customHeight="1" spans="1:16">
      <c r="A40" s="250" t="s">
        <v>156</v>
      </c>
      <c r="B40" s="287" t="s">
        <v>157</v>
      </c>
      <c r="C40" s="291">
        <f t="shared" si="3"/>
        <v>1927848.71</v>
      </c>
      <c r="D40" s="303">
        <v>184245.38</v>
      </c>
      <c r="E40" s="303">
        <v>1431452.38</v>
      </c>
      <c r="F40" s="302">
        <v>312150.95</v>
      </c>
      <c r="G40" s="220"/>
      <c r="H40" s="220"/>
      <c r="I40" s="250" t="s">
        <v>158</v>
      </c>
      <c r="J40" s="287" t="s">
        <v>159</v>
      </c>
      <c r="K40" s="291">
        <f t="shared" si="2"/>
        <v>846318.02</v>
      </c>
      <c r="L40" s="309"/>
      <c r="M40" s="303">
        <v>846318.02</v>
      </c>
      <c r="N40" s="309"/>
      <c r="O40" s="309"/>
      <c r="P40" s="310"/>
    </row>
    <row r="41" ht="14.65" customHeight="1" spans="1:16">
      <c r="A41" s="250" t="s">
        <v>160</v>
      </c>
      <c r="B41" s="287" t="s">
        <v>161</v>
      </c>
      <c r="C41" s="291">
        <f t="shared" si="3"/>
        <v>1021173.94</v>
      </c>
      <c r="D41" s="303">
        <v>50923.89</v>
      </c>
      <c r="E41" s="304">
        <v>902253.26</v>
      </c>
      <c r="F41" s="302">
        <v>67996.79</v>
      </c>
      <c r="G41" s="220"/>
      <c r="H41" s="220"/>
      <c r="I41" s="250" t="s">
        <v>162</v>
      </c>
      <c r="J41" s="287" t="s">
        <v>163</v>
      </c>
      <c r="K41" s="291">
        <f t="shared" si="2"/>
        <v>0</v>
      </c>
      <c r="L41" s="309"/>
      <c r="M41" s="309"/>
      <c r="N41" s="309"/>
      <c r="O41" s="309"/>
      <c r="P41" s="310"/>
    </row>
    <row r="42" ht="14.65" customHeight="1" spans="1:16">
      <c r="A42" s="250" t="s">
        <v>164</v>
      </c>
      <c r="B42" s="287" t="s">
        <v>165</v>
      </c>
      <c r="C42" s="291">
        <f t="shared" si="3"/>
        <v>0</v>
      </c>
      <c r="D42" s="220"/>
      <c r="E42" s="220"/>
      <c r="F42" s="220"/>
      <c r="G42" s="220"/>
      <c r="H42" s="220"/>
      <c r="I42" s="250" t="s">
        <v>166</v>
      </c>
      <c r="J42" s="287" t="s">
        <v>167</v>
      </c>
      <c r="K42" s="291">
        <f t="shared" si="2"/>
        <v>4442078.24</v>
      </c>
      <c r="L42" s="303">
        <v>1876475.79</v>
      </c>
      <c r="M42" s="309"/>
      <c r="N42" s="302">
        <f>3438199.12-872596.67</f>
        <v>2565602.45</v>
      </c>
      <c r="O42" s="309"/>
      <c r="P42" s="310"/>
    </row>
    <row r="43" ht="14.65" customHeight="1" spans="1:16">
      <c r="A43" s="250" t="s">
        <v>168</v>
      </c>
      <c r="B43" s="287" t="s">
        <v>169</v>
      </c>
      <c r="C43" s="291">
        <f t="shared" si="3"/>
        <v>3361130.98</v>
      </c>
      <c r="D43" s="220"/>
      <c r="E43" s="220"/>
      <c r="F43" s="220">
        <v>3361130.98</v>
      </c>
      <c r="G43" s="220"/>
      <c r="H43" s="220"/>
      <c r="I43" s="250" t="s">
        <v>170</v>
      </c>
      <c r="J43" s="287" t="s">
        <v>171</v>
      </c>
      <c r="K43" s="291">
        <f t="shared" si="2"/>
        <v>0</v>
      </c>
      <c r="L43" s="309"/>
      <c r="M43" s="309"/>
      <c r="N43" s="309"/>
      <c r="O43" s="309"/>
      <c r="P43" s="310"/>
    </row>
    <row r="44" ht="14.65" customHeight="1" spans="1:16">
      <c r="A44" s="250" t="s">
        <v>172</v>
      </c>
      <c r="B44" s="287" t="s">
        <v>173</v>
      </c>
      <c r="C44" s="291">
        <f t="shared" si="3"/>
        <v>201894.43</v>
      </c>
      <c r="D44" s="220"/>
      <c r="E44" s="220"/>
      <c r="F44" s="302">
        <v>201894.43</v>
      </c>
      <c r="G44" s="220"/>
      <c r="H44" s="220"/>
      <c r="I44" s="250" t="s">
        <v>174</v>
      </c>
      <c r="J44" s="287" t="s">
        <v>175</v>
      </c>
      <c r="K44" s="291">
        <f t="shared" si="2"/>
        <v>0</v>
      </c>
      <c r="L44" s="309"/>
      <c r="M44" s="309"/>
      <c r="N44" s="309"/>
      <c r="O44" s="309"/>
      <c r="P44" s="310"/>
    </row>
    <row r="45" ht="14.65" customHeight="1" spans="1:16">
      <c r="A45" s="250" t="s">
        <v>176</v>
      </c>
      <c r="B45" s="287" t="s">
        <v>177</v>
      </c>
      <c r="C45" s="291">
        <f t="shared" si="3"/>
        <v>0</v>
      </c>
      <c r="D45" s="220"/>
      <c r="E45" s="220"/>
      <c r="F45" s="220"/>
      <c r="G45" s="220"/>
      <c r="H45" s="220"/>
      <c r="I45" s="250" t="s">
        <v>178</v>
      </c>
      <c r="J45" s="287" t="s">
        <v>179</v>
      </c>
      <c r="K45" s="291">
        <f t="shared" si="2"/>
        <v>0</v>
      </c>
      <c r="L45" s="309"/>
      <c r="M45" s="309"/>
      <c r="N45" s="309"/>
      <c r="O45" s="309"/>
      <c r="P45" s="310"/>
    </row>
    <row r="46" ht="14.65" customHeight="1" spans="1:16">
      <c r="A46" s="250" t="s">
        <v>180</v>
      </c>
      <c r="B46" s="287" t="s">
        <v>181</v>
      </c>
      <c r="C46" s="291">
        <f t="shared" si="3"/>
        <v>0</v>
      </c>
      <c r="D46" s="220"/>
      <c r="E46" s="220"/>
      <c r="F46" s="220"/>
      <c r="G46" s="220"/>
      <c r="H46" s="220"/>
      <c r="I46" s="300" t="s">
        <v>182</v>
      </c>
      <c r="J46" s="287" t="s">
        <v>183</v>
      </c>
      <c r="K46" s="291">
        <f t="shared" si="2"/>
        <v>5288396.26</v>
      </c>
      <c r="L46" s="309">
        <f>L44+L42</f>
        <v>1876475.79</v>
      </c>
      <c r="M46" s="309">
        <f>M40</f>
        <v>846318.02</v>
      </c>
      <c r="N46" s="309">
        <f>N44+N42</f>
        <v>2565602.45</v>
      </c>
      <c r="O46" s="309"/>
      <c r="P46" s="310"/>
    </row>
    <row r="47" ht="14.65" customHeight="1" spans="1:16">
      <c r="A47" s="250" t="s">
        <v>184</v>
      </c>
      <c r="B47" s="287" t="s">
        <v>185</v>
      </c>
      <c r="C47" s="291">
        <f t="shared" si="3"/>
        <v>971166487.2</v>
      </c>
      <c r="D47" s="303">
        <f>971161767.06-1855.21</f>
        <v>971159911.85</v>
      </c>
      <c r="E47" s="220"/>
      <c r="F47" s="302">
        <v>6575.35</v>
      </c>
      <c r="G47" s="220"/>
      <c r="H47" s="220"/>
      <c r="I47" s="300" t="s">
        <v>186</v>
      </c>
      <c r="J47" s="287" t="s">
        <v>187</v>
      </c>
      <c r="K47" s="291">
        <f t="shared" si="2"/>
        <v>10163263.06</v>
      </c>
      <c r="L47" s="309">
        <f>L46+L31</f>
        <v>5092455.11</v>
      </c>
      <c r="M47" s="309">
        <f>M46+M31</f>
        <v>5137345.5</v>
      </c>
      <c r="N47" s="309">
        <f>N46+N31</f>
        <v>4332664.21</v>
      </c>
      <c r="O47" s="309"/>
      <c r="P47" s="310">
        <f>P31</f>
        <v>4399201.76</v>
      </c>
    </row>
    <row r="48" ht="14.65" customHeight="1" spans="1:16">
      <c r="A48" s="250" t="s">
        <v>188</v>
      </c>
      <c r="B48" s="287" t="s">
        <v>189</v>
      </c>
      <c r="C48" s="291">
        <f t="shared" si="3"/>
        <v>0</v>
      </c>
      <c r="D48" s="220"/>
      <c r="E48" s="220"/>
      <c r="F48" s="220"/>
      <c r="G48" s="220"/>
      <c r="H48" s="220"/>
      <c r="I48" s="288" t="s">
        <v>190</v>
      </c>
      <c r="J48" s="287" t="s">
        <v>191</v>
      </c>
      <c r="K48" s="291">
        <f t="shared" si="2"/>
        <v>0</v>
      </c>
      <c r="L48" s="315"/>
      <c r="M48" s="315"/>
      <c r="N48" s="315"/>
      <c r="O48" s="315"/>
      <c r="P48" s="316"/>
    </row>
    <row r="49" ht="14.65" customHeight="1" spans="1:16">
      <c r="A49" s="250" t="s">
        <v>192</v>
      </c>
      <c r="B49" s="287" t="s">
        <v>193</v>
      </c>
      <c r="C49" s="291">
        <f t="shared" si="3"/>
        <v>0</v>
      </c>
      <c r="D49" s="220"/>
      <c r="E49" s="220"/>
      <c r="F49" s="220"/>
      <c r="G49" s="220"/>
      <c r="H49" s="220"/>
      <c r="I49" s="250" t="s">
        <v>194</v>
      </c>
      <c r="J49" s="287" t="s">
        <v>195</v>
      </c>
      <c r="K49" s="291">
        <f t="shared" si="2"/>
        <v>50000000</v>
      </c>
      <c r="L49" s="309">
        <f>L51</f>
        <v>50000000</v>
      </c>
      <c r="M49" s="309">
        <f>M51</f>
        <v>1307600</v>
      </c>
      <c r="N49" s="302">
        <v>4000000</v>
      </c>
      <c r="O49" s="309"/>
      <c r="P49" s="309">
        <f>P51</f>
        <v>5307600</v>
      </c>
    </row>
    <row r="50" ht="14.65" customHeight="1" spans="1:16">
      <c r="A50" s="250" t="s">
        <v>196</v>
      </c>
      <c r="B50" s="287" t="s">
        <v>197</v>
      </c>
      <c r="C50" s="291">
        <f t="shared" si="3"/>
        <v>676857.32</v>
      </c>
      <c r="D50" s="220"/>
      <c r="E50" s="220"/>
      <c r="F50" s="220">
        <v>676857.32</v>
      </c>
      <c r="G50" s="220"/>
      <c r="H50" s="220"/>
      <c r="I50" s="250" t="s">
        <v>198</v>
      </c>
      <c r="J50" s="287" t="s">
        <v>199</v>
      </c>
      <c r="K50" s="291">
        <f t="shared" si="2"/>
        <v>0</v>
      </c>
      <c r="L50" s="309"/>
      <c r="M50" s="309"/>
      <c r="N50" s="309"/>
      <c r="O50" s="309"/>
      <c r="P50" s="310"/>
    </row>
    <row r="51" ht="14.65" customHeight="1" spans="1:16">
      <c r="A51" s="250" t="s">
        <v>200</v>
      </c>
      <c r="B51" s="287" t="s">
        <v>201</v>
      </c>
      <c r="C51" s="291">
        <f t="shared" si="3"/>
        <v>0</v>
      </c>
      <c r="D51" s="220"/>
      <c r="E51" s="220"/>
      <c r="F51" s="220"/>
      <c r="G51" s="220"/>
      <c r="H51" s="220"/>
      <c r="I51" s="250" t="s">
        <v>202</v>
      </c>
      <c r="J51" s="287" t="s">
        <v>203</v>
      </c>
      <c r="K51" s="291">
        <f t="shared" si="2"/>
        <v>50000000</v>
      </c>
      <c r="L51" s="309">
        <v>50000000</v>
      </c>
      <c r="M51" s="309">
        <v>1307600</v>
      </c>
      <c r="N51" s="302">
        <v>4000000</v>
      </c>
      <c r="O51" s="309"/>
      <c r="P51" s="310">
        <f>N51+M51</f>
        <v>5307600</v>
      </c>
    </row>
    <row r="52" ht="14.65" customHeight="1" spans="1:16">
      <c r="A52" s="250" t="s">
        <v>204</v>
      </c>
      <c r="B52" s="287" t="s">
        <v>205</v>
      </c>
      <c r="C52" s="291">
        <f t="shared" si="3"/>
        <v>0</v>
      </c>
      <c r="D52" s="220"/>
      <c r="E52" s="220"/>
      <c r="F52" s="220"/>
      <c r="G52" s="220"/>
      <c r="H52" s="220"/>
      <c r="I52" s="250" t="s">
        <v>206</v>
      </c>
      <c r="J52" s="287" t="s">
        <v>207</v>
      </c>
      <c r="K52" s="291">
        <f t="shared" ref="K51:K76" si="4">L52+M52+O52-P52+N52</f>
        <v>0</v>
      </c>
      <c r="L52" s="309"/>
      <c r="M52" s="309"/>
      <c r="N52" s="309"/>
      <c r="O52" s="309"/>
      <c r="P52" s="310"/>
    </row>
    <row r="53" ht="14.65" customHeight="1" spans="1:16">
      <c r="A53" s="250" t="s">
        <v>208</v>
      </c>
      <c r="B53" s="287" t="s">
        <v>209</v>
      </c>
      <c r="C53" s="291">
        <f t="shared" si="3"/>
        <v>0</v>
      </c>
      <c r="D53" s="220"/>
      <c r="E53" s="220"/>
      <c r="F53" s="220"/>
      <c r="G53" s="220"/>
      <c r="H53" s="220"/>
      <c r="I53" s="250" t="s">
        <v>210</v>
      </c>
      <c r="J53" s="287" t="s">
        <v>211</v>
      </c>
      <c r="K53" s="291">
        <f t="shared" si="4"/>
        <v>0</v>
      </c>
      <c r="L53" s="309"/>
      <c r="M53" s="309"/>
      <c r="N53" s="309"/>
      <c r="O53" s="309"/>
      <c r="P53" s="310"/>
    </row>
    <row r="54" ht="14.65" customHeight="1" spans="1:16">
      <c r="A54" s="300" t="s">
        <v>212</v>
      </c>
      <c r="B54" s="287" t="s">
        <v>213</v>
      </c>
      <c r="C54" s="291">
        <f t="shared" si="3"/>
        <v>976313044.7</v>
      </c>
      <c r="D54" s="220">
        <f>D35+D39+D50+D47+D44+D43</f>
        <v>976600833.34</v>
      </c>
      <c r="E54" s="220">
        <f>E35+E39+E50+E47+E44+E43</f>
        <v>529199.12</v>
      </c>
      <c r="F54" s="220">
        <f>F35+F39+F50+F47+F44+F43</f>
        <v>4490612.24</v>
      </c>
      <c r="G54" s="220">
        <f>G35+G39+G50+G47+G44+G43</f>
        <v>5307600</v>
      </c>
      <c r="H54" s="220">
        <f>H35+H39+H50+H47+H44+H43</f>
        <v>0</v>
      </c>
      <c r="I54" s="250" t="s">
        <v>214</v>
      </c>
      <c r="J54" s="287" t="s">
        <v>215</v>
      </c>
      <c r="K54" s="291">
        <f t="shared" si="4"/>
        <v>0</v>
      </c>
      <c r="L54" s="309"/>
      <c r="M54" s="309"/>
      <c r="N54" s="309"/>
      <c r="O54" s="309"/>
      <c r="P54" s="310"/>
    </row>
    <row r="55" ht="14.65" customHeight="1" spans="1:16">
      <c r="A55" s="250"/>
      <c r="B55" s="287" t="s">
        <v>216</v>
      </c>
      <c r="C55" s="291">
        <f t="shared" si="3"/>
        <v>0</v>
      </c>
      <c r="D55" s="305"/>
      <c r="E55" s="305"/>
      <c r="F55" s="305"/>
      <c r="G55" s="305"/>
      <c r="H55" s="305"/>
      <c r="I55" s="250" t="s">
        <v>217</v>
      </c>
      <c r="J55" s="287" t="s">
        <v>218</v>
      </c>
      <c r="K55" s="291">
        <f t="shared" si="4"/>
        <v>0</v>
      </c>
      <c r="L55" s="309"/>
      <c r="M55" s="309"/>
      <c r="N55" s="309"/>
      <c r="O55" s="309"/>
      <c r="P55" s="310"/>
    </row>
    <row r="56" ht="14.65" customHeight="1" spans="1:16">
      <c r="A56" s="250"/>
      <c r="B56" s="287" t="s">
        <v>219</v>
      </c>
      <c r="C56" s="291">
        <f t="shared" si="3"/>
        <v>0</v>
      </c>
      <c r="D56" s="305"/>
      <c r="E56" s="305"/>
      <c r="F56" s="305"/>
      <c r="G56" s="305"/>
      <c r="H56" s="305"/>
      <c r="I56" s="250" t="s">
        <v>220</v>
      </c>
      <c r="J56" s="287" t="s">
        <v>221</v>
      </c>
      <c r="K56" s="291">
        <f t="shared" si="4"/>
        <v>0</v>
      </c>
      <c r="L56" s="309"/>
      <c r="M56" s="309"/>
      <c r="N56" s="309"/>
      <c r="O56" s="309"/>
      <c r="P56" s="310"/>
    </row>
    <row r="57" ht="14.65" customHeight="1" spans="1:16">
      <c r="A57" s="250"/>
      <c r="B57" s="287" t="s">
        <v>222</v>
      </c>
      <c r="C57" s="291">
        <f t="shared" si="3"/>
        <v>0</v>
      </c>
      <c r="D57" s="305"/>
      <c r="E57" s="305"/>
      <c r="F57" s="305"/>
      <c r="G57" s="305"/>
      <c r="H57" s="305"/>
      <c r="I57" s="250" t="s">
        <v>223</v>
      </c>
      <c r="J57" s="287" t="s">
        <v>224</v>
      </c>
      <c r="K57" s="291">
        <f t="shared" si="4"/>
        <v>0</v>
      </c>
      <c r="L57" s="309"/>
      <c r="M57" s="309"/>
      <c r="N57" s="309"/>
      <c r="O57" s="309"/>
      <c r="P57" s="310"/>
    </row>
    <row r="58" ht="14.65" customHeight="1" spans="1:16">
      <c r="A58" s="250"/>
      <c r="B58" s="287" t="s">
        <v>225</v>
      </c>
      <c r="C58" s="291">
        <f t="shared" si="3"/>
        <v>0</v>
      </c>
      <c r="D58" s="305"/>
      <c r="E58" s="305"/>
      <c r="F58" s="305"/>
      <c r="G58" s="305"/>
      <c r="H58" s="305"/>
      <c r="I58" s="250" t="s">
        <v>142</v>
      </c>
      <c r="J58" s="287" t="s">
        <v>226</v>
      </c>
      <c r="K58" s="291">
        <f t="shared" si="4"/>
        <v>0</v>
      </c>
      <c r="L58" s="309"/>
      <c r="M58" s="309"/>
      <c r="N58" s="309"/>
      <c r="O58" s="309"/>
      <c r="P58" s="310"/>
    </row>
    <row r="59" ht="14.65" customHeight="1" spans="1:16">
      <c r="A59" s="250"/>
      <c r="B59" s="287" t="s">
        <v>227</v>
      </c>
      <c r="C59" s="291">
        <f t="shared" si="3"/>
        <v>0</v>
      </c>
      <c r="D59" s="305"/>
      <c r="E59" s="305"/>
      <c r="F59" s="305"/>
      <c r="G59" s="305"/>
      <c r="H59" s="305"/>
      <c r="I59" s="250" t="s">
        <v>146</v>
      </c>
      <c r="J59" s="287" t="s">
        <v>228</v>
      </c>
      <c r="K59" s="291">
        <f t="shared" si="4"/>
        <v>0</v>
      </c>
      <c r="L59" s="309"/>
      <c r="M59" s="309"/>
      <c r="N59" s="309"/>
      <c r="O59" s="309"/>
      <c r="P59" s="310"/>
    </row>
    <row r="60" ht="14.65" customHeight="1" spans="1:16">
      <c r="A60" s="250"/>
      <c r="B60" s="287" t="s">
        <v>229</v>
      </c>
      <c r="C60" s="291">
        <f t="shared" si="3"/>
        <v>0</v>
      </c>
      <c r="D60" s="305"/>
      <c r="E60" s="305"/>
      <c r="F60" s="305"/>
      <c r="G60" s="305"/>
      <c r="H60" s="305"/>
      <c r="I60" s="250" t="s">
        <v>230</v>
      </c>
      <c r="J60" s="287" t="s">
        <v>231</v>
      </c>
      <c r="K60" s="291">
        <f t="shared" si="4"/>
        <v>974465317.06</v>
      </c>
      <c r="L60" s="309">
        <v>974465317.06</v>
      </c>
      <c r="M60" s="309"/>
      <c r="N60" s="309"/>
      <c r="O60" s="309"/>
      <c r="P60" s="310"/>
    </row>
    <row r="61" ht="14.65" customHeight="1" spans="1:16">
      <c r="A61" s="250"/>
      <c r="B61" s="287" t="s">
        <v>232</v>
      </c>
      <c r="C61" s="291">
        <f t="shared" si="3"/>
        <v>0</v>
      </c>
      <c r="D61" s="305"/>
      <c r="E61" s="305"/>
      <c r="F61" s="305"/>
      <c r="G61" s="305"/>
      <c r="H61" s="305"/>
      <c r="I61" s="250" t="s">
        <v>233</v>
      </c>
      <c r="J61" s="287" t="s">
        <v>234</v>
      </c>
      <c r="K61" s="291">
        <f t="shared" si="4"/>
        <v>0</v>
      </c>
      <c r="L61" s="309"/>
      <c r="M61" s="309"/>
      <c r="N61" s="309"/>
      <c r="O61" s="309"/>
      <c r="P61" s="310"/>
    </row>
    <row r="62" ht="14.65" customHeight="1" spans="1:16">
      <c r="A62" s="250"/>
      <c r="B62" s="287" t="s">
        <v>235</v>
      </c>
      <c r="C62" s="291">
        <f t="shared" si="3"/>
        <v>0</v>
      </c>
      <c r="D62" s="305"/>
      <c r="E62" s="305"/>
      <c r="F62" s="305"/>
      <c r="G62" s="305"/>
      <c r="H62" s="305"/>
      <c r="I62" s="250" t="s">
        <v>236</v>
      </c>
      <c r="J62" s="287" t="s">
        <v>237</v>
      </c>
      <c r="K62" s="291">
        <f t="shared" si="4"/>
        <v>0</v>
      </c>
      <c r="L62" s="309"/>
      <c r="M62" s="309"/>
      <c r="N62" s="309"/>
      <c r="O62" s="309"/>
      <c r="P62" s="310"/>
    </row>
    <row r="63" ht="14.65" customHeight="1" spans="1:16">
      <c r="A63" s="250"/>
      <c r="B63" s="287" t="s">
        <v>238</v>
      </c>
      <c r="C63" s="291">
        <f t="shared" si="3"/>
        <v>0</v>
      </c>
      <c r="D63" s="305"/>
      <c r="E63" s="305"/>
      <c r="F63" s="305"/>
      <c r="G63" s="305"/>
      <c r="H63" s="305"/>
      <c r="I63" s="250" t="s">
        <v>239</v>
      </c>
      <c r="J63" s="287" t="s">
        <v>240</v>
      </c>
      <c r="K63" s="291">
        <f t="shared" si="4"/>
        <v>0</v>
      </c>
      <c r="L63" s="309"/>
      <c r="M63" s="309"/>
      <c r="N63" s="309"/>
      <c r="O63" s="309"/>
      <c r="P63" s="310"/>
    </row>
    <row r="64" ht="14.65" customHeight="1" spans="1:16">
      <c r="A64" s="250"/>
      <c r="B64" s="287" t="s">
        <v>241</v>
      </c>
      <c r="C64" s="291">
        <f t="shared" si="3"/>
        <v>0</v>
      </c>
      <c r="D64" s="305"/>
      <c r="E64" s="305"/>
      <c r="F64" s="305"/>
      <c r="G64" s="305"/>
      <c r="H64" s="305"/>
      <c r="I64" s="250" t="s">
        <v>242</v>
      </c>
      <c r="J64" s="287" t="s">
        <v>243</v>
      </c>
      <c r="K64" s="291">
        <f t="shared" si="4"/>
        <v>0</v>
      </c>
      <c r="L64" s="309"/>
      <c r="M64" s="309"/>
      <c r="N64" s="309"/>
      <c r="O64" s="309"/>
      <c r="P64" s="310"/>
    </row>
    <row r="65" ht="14.65" customHeight="1" spans="1:16">
      <c r="A65" s="250"/>
      <c r="B65" s="287" t="s">
        <v>244</v>
      </c>
      <c r="C65" s="291">
        <f t="shared" si="3"/>
        <v>0</v>
      </c>
      <c r="D65" s="305"/>
      <c r="E65" s="305"/>
      <c r="F65" s="305"/>
      <c r="G65" s="305"/>
      <c r="H65" s="305"/>
      <c r="I65" s="250" t="s">
        <v>245</v>
      </c>
      <c r="J65" s="287" t="s">
        <v>246</v>
      </c>
      <c r="K65" s="291">
        <f t="shared" si="4"/>
        <v>0</v>
      </c>
      <c r="L65" s="309"/>
      <c r="M65" s="309"/>
      <c r="N65" s="309"/>
      <c r="O65" s="309"/>
      <c r="P65" s="310"/>
    </row>
    <row r="66" ht="14.65" customHeight="1" spans="1:16">
      <c r="A66" s="250"/>
      <c r="B66" s="287" t="s">
        <v>247</v>
      </c>
      <c r="C66" s="291">
        <f t="shared" si="3"/>
        <v>0</v>
      </c>
      <c r="D66" s="305"/>
      <c r="E66" s="305"/>
      <c r="F66" s="305"/>
      <c r="G66" s="305"/>
      <c r="H66" s="305"/>
      <c r="I66" s="250" t="s">
        <v>248</v>
      </c>
      <c r="J66" s="287" t="s">
        <v>249</v>
      </c>
      <c r="K66" s="291">
        <f t="shared" si="4"/>
        <v>0</v>
      </c>
      <c r="L66" s="309"/>
      <c r="M66" s="309"/>
      <c r="N66" s="309"/>
      <c r="O66" s="309"/>
      <c r="P66" s="310"/>
    </row>
    <row r="67" ht="14.65" customHeight="1" spans="1:16">
      <c r="A67" s="250"/>
      <c r="B67" s="287" t="s">
        <v>250</v>
      </c>
      <c r="C67" s="291">
        <f t="shared" si="3"/>
        <v>0</v>
      </c>
      <c r="D67" s="305"/>
      <c r="E67" s="305"/>
      <c r="F67" s="305"/>
      <c r="G67" s="305"/>
      <c r="H67" s="305"/>
      <c r="I67" s="250" t="s">
        <v>251</v>
      </c>
      <c r="J67" s="287" t="s">
        <v>252</v>
      </c>
      <c r="K67" s="291">
        <f t="shared" si="4"/>
        <v>0</v>
      </c>
      <c r="L67" s="309"/>
      <c r="M67" s="309"/>
      <c r="N67" s="309"/>
      <c r="O67" s="309"/>
      <c r="P67" s="310"/>
    </row>
    <row r="68" ht="14.65" customHeight="1" spans="1:16">
      <c r="A68" s="250"/>
      <c r="B68" s="287" t="s">
        <v>253</v>
      </c>
      <c r="C68" s="291">
        <f t="shared" si="3"/>
        <v>0</v>
      </c>
      <c r="D68" s="305"/>
      <c r="E68" s="305"/>
      <c r="F68" s="305"/>
      <c r="G68" s="305"/>
      <c r="H68" s="305"/>
      <c r="I68" s="250" t="s">
        <v>254</v>
      </c>
      <c r="J68" s="287" t="s">
        <v>255</v>
      </c>
      <c r="K68" s="291">
        <f t="shared" si="4"/>
        <v>0</v>
      </c>
      <c r="L68" s="309"/>
      <c r="M68" s="309"/>
      <c r="N68" s="309"/>
      <c r="O68" s="309"/>
      <c r="P68" s="310"/>
    </row>
    <row r="69" ht="14.65" customHeight="1" spans="1:16">
      <c r="A69" s="250"/>
      <c r="B69" s="287" t="s">
        <v>256</v>
      </c>
      <c r="C69" s="291">
        <f t="shared" si="3"/>
        <v>0</v>
      </c>
      <c r="D69" s="305"/>
      <c r="E69" s="305"/>
      <c r="F69" s="305"/>
      <c r="G69" s="305"/>
      <c r="H69" s="305"/>
      <c r="I69" s="250" t="s">
        <v>257</v>
      </c>
      <c r="J69" s="287" t="s">
        <v>258</v>
      </c>
      <c r="K69" s="291">
        <f t="shared" si="4"/>
        <v>0</v>
      </c>
      <c r="L69" s="309"/>
      <c r="M69" s="309"/>
      <c r="N69" s="309"/>
      <c r="O69" s="309"/>
      <c r="P69" s="310"/>
    </row>
    <row r="70" ht="14.65" customHeight="1" spans="1:16">
      <c r="A70" s="250"/>
      <c r="B70" s="287" t="s">
        <v>259</v>
      </c>
      <c r="C70" s="291">
        <f t="shared" si="3"/>
        <v>0</v>
      </c>
      <c r="D70" s="305"/>
      <c r="E70" s="305"/>
      <c r="F70" s="305"/>
      <c r="G70" s="305"/>
      <c r="H70" s="305"/>
      <c r="I70" s="250" t="s">
        <v>260</v>
      </c>
      <c r="J70" s="287" t="s">
        <v>261</v>
      </c>
      <c r="K70" s="291">
        <f t="shared" si="4"/>
        <v>0</v>
      </c>
      <c r="L70" s="309"/>
      <c r="M70" s="309"/>
      <c r="N70" s="309"/>
      <c r="O70" s="309"/>
      <c r="P70" s="310"/>
    </row>
    <row r="71" ht="14.65" customHeight="1" spans="1:16">
      <c r="A71" s="250"/>
      <c r="B71" s="287" t="s">
        <v>262</v>
      </c>
      <c r="C71" s="291">
        <f t="shared" si="3"/>
        <v>0</v>
      </c>
      <c r="D71" s="305"/>
      <c r="E71" s="305"/>
      <c r="F71" s="305"/>
      <c r="G71" s="305"/>
      <c r="H71" s="305"/>
      <c r="I71" s="250" t="s">
        <v>263</v>
      </c>
      <c r="J71" s="287" t="s">
        <v>264</v>
      </c>
      <c r="K71" s="291">
        <f t="shared" si="4"/>
        <v>0</v>
      </c>
      <c r="L71" s="309"/>
      <c r="M71" s="309"/>
      <c r="N71" s="309"/>
      <c r="O71" s="309"/>
      <c r="P71" s="310"/>
    </row>
    <row r="72" ht="14.65" customHeight="1" spans="1:16">
      <c r="A72" s="250"/>
      <c r="B72" s="287" t="s">
        <v>265</v>
      </c>
      <c r="C72" s="291">
        <f t="shared" si="3"/>
        <v>0</v>
      </c>
      <c r="D72" s="305"/>
      <c r="E72" s="305"/>
      <c r="F72" s="305"/>
      <c r="G72" s="305"/>
      <c r="H72" s="305"/>
      <c r="I72" s="250" t="s">
        <v>266</v>
      </c>
      <c r="J72" s="287" t="s">
        <v>267</v>
      </c>
      <c r="K72" s="291">
        <f t="shared" si="4"/>
        <v>3454636.1</v>
      </c>
      <c r="L72" s="309">
        <v>2675777.25</v>
      </c>
      <c r="M72" s="309">
        <v>3595055.54</v>
      </c>
      <c r="N72" s="309">
        <v>-2816196.69</v>
      </c>
      <c r="O72" s="309"/>
      <c r="P72" s="310"/>
    </row>
    <row r="73" ht="14.65" customHeight="1" spans="1:16">
      <c r="A73" s="250"/>
      <c r="B73" s="287" t="s">
        <v>268</v>
      </c>
      <c r="C73" s="291">
        <f t="shared" si="3"/>
        <v>0</v>
      </c>
      <c r="D73" s="305"/>
      <c r="E73" s="305"/>
      <c r="F73" s="305"/>
      <c r="G73" s="305"/>
      <c r="H73" s="305"/>
      <c r="I73" s="300" t="s">
        <v>269</v>
      </c>
      <c r="J73" s="287" t="s">
        <v>270</v>
      </c>
      <c r="K73" s="291">
        <f t="shared" si="4"/>
        <v>1027919953.16</v>
      </c>
      <c r="L73" s="309">
        <f>L49+L60+L72</f>
        <v>1027141094.31</v>
      </c>
      <c r="M73" s="309">
        <f>M72+M49</f>
        <v>4902655.54</v>
      </c>
      <c r="N73" s="309">
        <f>N72+N49</f>
        <v>1183803.31</v>
      </c>
      <c r="O73" s="309"/>
      <c r="P73" s="309">
        <f>P72+P49</f>
        <v>5307600</v>
      </c>
    </row>
    <row r="74" ht="14.65" customHeight="1" spans="1:16">
      <c r="A74" s="250"/>
      <c r="B74" s="287" t="s">
        <v>271</v>
      </c>
      <c r="C74" s="291">
        <f t="shared" si="3"/>
        <v>0</v>
      </c>
      <c r="D74" s="305"/>
      <c r="E74" s="305"/>
      <c r="F74" s="305"/>
      <c r="G74" s="305"/>
      <c r="H74" s="305"/>
      <c r="I74" s="250" t="s">
        <v>272</v>
      </c>
      <c r="J74" s="287" t="s">
        <v>273</v>
      </c>
      <c r="K74" s="291">
        <f t="shared" si="4"/>
        <v>0</v>
      </c>
      <c r="L74" s="309"/>
      <c r="M74" s="309"/>
      <c r="N74" s="309"/>
      <c r="O74" s="309"/>
      <c r="P74" s="310"/>
    </row>
    <row r="75" ht="14.65" customHeight="1" spans="1:16">
      <c r="A75" s="250"/>
      <c r="B75" s="287" t="s">
        <v>274</v>
      </c>
      <c r="C75" s="291">
        <f t="shared" si="3"/>
        <v>0</v>
      </c>
      <c r="D75" s="301"/>
      <c r="E75" s="301"/>
      <c r="F75" s="301"/>
      <c r="G75" s="301"/>
      <c r="H75" s="301"/>
      <c r="I75" s="300" t="s">
        <v>275</v>
      </c>
      <c r="J75" s="287" t="s">
        <v>276</v>
      </c>
      <c r="K75" s="291">
        <f t="shared" si="4"/>
        <v>1027919953.16</v>
      </c>
      <c r="L75" s="309">
        <f>L73</f>
        <v>1027141094.31</v>
      </c>
      <c r="M75" s="309">
        <f>M73</f>
        <v>4902655.54</v>
      </c>
      <c r="N75" s="309">
        <f>N73</f>
        <v>1183803.31</v>
      </c>
      <c r="O75" s="309"/>
      <c r="P75" s="309">
        <f>P73</f>
        <v>5307600</v>
      </c>
    </row>
    <row r="76" ht="14.65" customHeight="1" spans="1:16">
      <c r="A76" s="317" t="s">
        <v>277</v>
      </c>
      <c r="B76" s="318" t="s">
        <v>278</v>
      </c>
      <c r="C76" s="291">
        <f t="shared" si="3"/>
        <v>1038083216.22</v>
      </c>
      <c r="D76" s="319">
        <f>D27+D54</f>
        <v>1032233549.42</v>
      </c>
      <c r="E76" s="319">
        <f>E27+E54</f>
        <v>10040001.04</v>
      </c>
      <c r="F76" s="319">
        <f>F27+F54</f>
        <v>5516467.52</v>
      </c>
      <c r="G76" s="319">
        <f>G27+G54</f>
        <v>9706801.76</v>
      </c>
      <c r="H76" s="319">
        <f>H27+H54</f>
        <v>0</v>
      </c>
      <c r="I76" s="317" t="s">
        <v>279</v>
      </c>
      <c r="J76" s="318" t="s">
        <v>280</v>
      </c>
      <c r="K76" s="291">
        <f t="shared" si="4"/>
        <v>1038083216.22</v>
      </c>
      <c r="L76" s="324">
        <f>L75+L47</f>
        <v>1032233549.42</v>
      </c>
      <c r="M76" s="324">
        <f>M75+M47</f>
        <v>10040001.04</v>
      </c>
      <c r="N76" s="324">
        <f>N75+N47</f>
        <v>5516467.52</v>
      </c>
      <c r="O76" s="324"/>
      <c r="P76" s="324">
        <f>P75+P47</f>
        <v>9706801.76</v>
      </c>
    </row>
    <row r="77" ht="14.65" customHeight="1" spans="1:16">
      <c r="A77" s="320" t="s">
        <v>281</v>
      </c>
      <c r="B77" s="321"/>
      <c r="C77" s="322"/>
      <c r="D77" s="322"/>
      <c r="E77" s="322"/>
      <c r="F77" s="322"/>
      <c r="G77" s="322"/>
      <c r="H77" s="322"/>
      <c r="I77" s="325"/>
      <c r="J77" s="325"/>
      <c r="K77" s="322"/>
      <c r="L77" s="322"/>
      <c r="M77" s="322"/>
      <c r="N77" s="322"/>
      <c r="O77" s="322"/>
      <c r="P77" s="322"/>
    </row>
    <row r="79" spans="10:14">
      <c r="J79" s="326" t="s">
        <v>500</v>
      </c>
      <c r="K79" s="327">
        <f>C76-K76</f>
        <v>0</v>
      </c>
      <c r="L79" s="286">
        <f>D76-L76</f>
        <v>0</v>
      </c>
      <c r="M79" s="286">
        <f>E76-M76</f>
        <v>0</v>
      </c>
      <c r="N79" s="286">
        <f>F76-N76</f>
        <v>0</v>
      </c>
    </row>
    <row r="82" ht="18.95" customHeight="1" spans="1:16">
      <c r="A82" s="287" t="s">
        <v>3</v>
      </c>
      <c r="B82" s="287" t="s">
        <v>4</v>
      </c>
      <c r="C82" s="287" t="s">
        <v>491</v>
      </c>
      <c r="D82" s="287" t="s">
        <v>501</v>
      </c>
      <c r="E82" s="287" t="s">
        <v>502</v>
      </c>
      <c r="F82" s="287" t="s">
        <v>503</v>
      </c>
      <c r="G82" s="287" t="s">
        <v>495</v>
      </c>
      <c r="H82" s="287" t="s">
        <v>496</v>
      </c>
      <c r="I82" s="287" t="s">
        <v>3</v>
      </c>
      <c r="J82" s="287" t="s">
        <v>4</v>
      </c>
      <c r="K82" s="287" t="s">
        <v>491</v>
      </c>
      <c r="L82" s="306" t="s">
        <v>501</v>
      </c>
      <c r="M82" s="306" t="s">
        <v>502</v>
      </c>
      <c r="N82" s="306" t="s">
        <v>503</v>
      </c>
      <c r="O82" s="306" t="s">
        <v>495</v>
      </c>
      <c r="P82" s="306" t="s">
        <v>496</v>
      </c>
    </row>
    <row r="83" ht="13.5" spans="1:16">
      <c r="A83" s="288" t="s">
        <v>7</v>
      </c>
      <c r="B83" s="287" t="s">
        <v>8</v>
      </c>
      <c r="C83" s="289" t="s">
        <v>9</v>
      </c>
      <c r="D83" s="290"/>
      <c r="E83" s="290"/>
      <c r="F83" s="290"/>
      <c r="G83" s="290"/>
      <c r="H83" s="290"/>
      <c r="I83" s="288" t="s">
        <v>10</v>
      </c>
      <c r="J83" s="287" t="s">
        <v>11</v>
      </c>
      <c r="K83" s="289" t="s">
        <v>9</v>
      </c>
      <c r="L83" s="307"/>
      <c r="M83" s="307"/>
      <c r="N83" s="307"/>
      <c r="O83" s="307"/>
      <c r="P83" s="308" t="s">
        <v>9</v>
      </c>
    </row>
    <row r="84" ht="13.5" spans="1:16">
      <c r="A84" s="250" t="s">
        <v>12</v>
      </c>
      <c r="B84" s="287" t="s">
        <v>13</v>
      </c>
      <c r="C84" s="291">
        <f t="shared" ref="C84:C147" si="5">D84+E84-G84+H84+F84</f>
        <v>55352203.58</v>
      </c>
      <c r="D84" s="220">
        <v>54318134.52</v>
      </c>
      <c r="E84" s="220">
        <v>348253.19</v>
      </c>
      <c r="F84" s="220">
        <v>685815.87</v>
      </c>
      <c r="G84" s="220"/>
      <c r="H84" s="220"/>
      <c r="I84" s="250" t="s">
        <v>14</v>
      </c>
      <c r="J84" s="287" t="s">
        <v>15</v>
      </c>
      <c r="K84" s="291">
        <v>0</v>
      </c>
      <c r="L84" s="309"/>
      <c r="M84" s="309"/>
      <c r="N84" s="309"/>
      <c r="O84" s="309"/>
      <c r="P84" s="310"/>
    </row>
    <row r="85" ht="13.5" spans="1:16">
      <c r="A85" s="250" t="s">
        <v>16</v>
      </c>
      <c r="B85" s="287" t="s">
        <v>17</v>
      </c>
      <c r="C85" s="291">
        <f t="shared" si="5"/>
        <v>0</v>
      </c>
      <c r="D85" s="220"/>
      <c r="E85" s="220"/>
      <c r="F85" s="220"/>
      <c r="G85" s="220"/>
      <c r="H85" s="220"/>
      <c r="I85" s="250" t="s">
        <v>18</v>
      </c>
      <c r="J85" s="287" t="s">
        <v>19</v>
      </c>
      <c r="K85" s="291">
        <v>0</v>
      </c>
      <c r="L85" s="309"/>
      <c r="M85" s="309"/>
      <c r="N85" s="309"/>
      <c r="O85" s="309"/>
      <c r="P85" s="310"/>
    </row>
    <row r="86" ht="13.5" spans="1:16">
      <c r="A86" s="250" t="s">
        <v>20</v>
      </c>
      <c r="B86" s="287" t="s">
        <v>21</v>
      </c>
      <c r="C86" s="291">
        <f t="shared" si="5"/>
        <v>0</v>
      </c>
      <c r="D86" s="293"/>
      <c r="E86" s="220"/>
      <c r="F86" s="220"/>
      <c r="G86" s="220"/>
      <c r="H86" s="220"/>
      <c r="I86" s="250" t="s">
        <v>22</v>
      </c>
      <c r="J86" s="287" t="s">
        <v>23</v>
      </c>
      <c r="K86" s="291">
        <v>0</v>
      </c>
      <c r="L86" s="309"/>
      <c r="M86" s="309"/>
      <c r="N86" s="309"/>
      <c r="O86" s="309"/>
      <c r="P86" s="310"/>
    </row>
    <row r="87" ht="13.5" spans="1:16">
      <c r="A87" s="250" t="s">
        <v>24</v>
      </c>
      <c r="B87" s="287" t="s">
        <v>25</v>
      </c>
      <c r="C87" s="291">
        <f t="shared" si="5"/>
        <v>0</v>
      </c>
      <c r="D87" s="220"/>
      <c r="E87" s="220"/>
      <c r="F87" s="220"/>
      <c r="G87" s="220"/>
      <c r="H87" s="220"/>
      <c r="I87" s="250" t="s">
        <v>26</v>
      </c>
      <c r="J87" s="287" t="s">
        <v>27</v>
      </c>
      <c r="K87" s="291">
        <v>0</v>
      </c>
      <c r="L87" s="309"/>
      <c r="M87" s="309"/>
      <c r="N87" s="309"/>
      <c r="O87" s="309"/>
      <c r="P87" s="310"/>
    </row>
    <row r="88" ht="13.5" spans="1:16">
      <c r="A88" s="250" t="s">
        <v>28</v>
      </c>
      <c r="B88" s="287" t="s">
        <v>29</v>
      </c>
      <c r="C88" s="291">
        <f t="shared" si="5"/>
        <v>0</v>
      </c>
      <c r="D88" s="220"/>
      <c r="E88" s="220"/>
      <c r="F88" s="220"/>
      <c r="G88" s="220"/>
      <c r="H88" s="220"/>
      <c r="I88" s="250" t="s">
        <v>30</v>
      </c>
      <c r="J88" s="287" t="s">
        <v>31</v>
      </c>
      <c r="K88" s="291">
        <v>0</v>
      </c>
      <c r="L88" s="309"/>
      <c r="M88" s="309"/>
      <c r="N88" s="309"/>
      <c r="O88" s="309"/>
      <c r="P88" s="310"/>
    </row>
    <row r="89" ht="13.5" spans="1:16">
      <c r="A89" s="250" t="s">
        <v>32</v>
      </c>
      <c r="B89" s="287" t="s">
        <v>33</v>
      </c>
      <c r="C89" s="291">
        <f t="shared" si="5"/>
        <v>0</v>
      </c>
      <c r="D89" s="220"/>
      <c r="E89" s="220"/>
      <c r="F89" s="220"/>
      <c r="G89" s="220"/>
      <c r="H89" s="220"/>
      <c r="I89" s="250" t="s">
        <v>34</v>
      </c>
      <c r="J89" s="287" t="s">
        <v>35</v>
      </c>
      <c r="K89" s="291">
        <v>0</v>
      </c>
      <c r="L89" s="309"/>
      <c r="M89" s="309"/>
      <c r="N89" s="309"/>
      <c r="O89" s="309"/>
      <c r="P89" s="310"/>
    </row>
    <row r="90" ht="13.5" spans="1:16">
      <c r="A90" s="250" t="s">
        <v>36</v>
      </c>
      <c r="B90" s="287" t="s">
        <v>37</v>
      </c>
      <c r="C90" s="291">
        <f t="shared" si="5"/>
        <v>0</v>
      </c>
      <c r="D90" s="220"/>
      <c r="E90" s="220"/>
      <c r="F90" s="220"/>
      <c r="G90" s="220"/>
      <c r="H90" s="220"/>
      <c r="I90" s="250" t="s">
        <v>38</v>
      </c>
      <c r="J90" s="287" t="s">
        <v>39</v>
      </c>
      <c r="K90" s="291">
        <v>0</v>
      </c>
      <c r="L90" s="309"/>
      <c r="M90" s="309"/>
      <c r="N90" s="309"/>
      <c r="O90" s="309"/>
      <c r="P90" s="310"/>
    </row>
    <row r="91" ht="13.5" spans="1:16">
      <c r="A91" s="250" t="s">
        <v>40</v>
      </c>
      <c r="B91" s="287" t="s">
        <v>41</v>
      </c>
      <c r="C91" s="291">
        <f t="shared" si="5"/>
        <v>5560117.402</v>
      </c>
      <c r="D91" s="220"/>
      <c r="E91" s="294">
        <v>5560117.402</v>
      </c>
      <c r="F91" s="323"/>
      <c r="G91" s="220"/>
      <c r="H91" s="220"/>
      <c r="I91" s="250" t="s">
        <v>42</v>
      </c>
      <c r="J91" s="287" t="s">
        <v>43</v>
      </c>
      <c r="K91" s="291">
        <v>717814.42</v>
      </c>
      <c r="L91" s="309">
        <v>554915</v>
      </c>
      <c r="M91" s="309">
        <v>162899.42</v>
      </c>
      <c r="N91" s="309"/>
      <c r="O91" s="309"/>
      <c r="P91" s="310"/>
    </row>
    <row r="92" ht="13.5" spans="1:16">
      <c r="A92" s="250" t="s">
        <v>44</v>
      </c>
      <c r="B92" s="287" t="s">
        <v>45</v>
      </c>
      <c r="C92" s="291">
        <f t="shared" si="5"/>
        <v>0</v>
      </c>
      <c r="D92" s="220"/>
      <c r="E92" s="220"/>
      <c r="F92" s="220"/>
      <c r="G92" s="220"/>
      <c r="H92" s="220"/>
      <c r="I92" s="250" t="s">
        <v>46</v>
      </c>
      <c r="J92" s="287" t="s">
        <v>47</v>
      </c>
      <c r="K92" s="291">
        <v>6638</v>
      </c>
      <c r="L92" s="309"/>
      <c r="M92" s="309">
        <v>6638</v>
      </c>
      <c r="N92" s="309"/>
      <c r="O92" s="309"/>
      <c r="P92" s="310"/>
    </row>
    <row r="93" ht="13.5" spans="1:16">
      <c r="A93" s="250" t="s">
        <v>48</v>
      </c>
      <c r="B93" s="287" t="s">
        <v>49</v>
      </c>
      <c r="C93" s="291">
        <f t="shared" si="5"/>
        <v>23683.7</v>
      </c>
      <c r="D93" s="220"/>
      <c r="E93" s="220">
        <v>22783.7</v>
      </c>
      <c r="F93" s="220">
        <v>900</v>
      </c>
      <c r="G93" s="220"/>
      <c r="H93" s="220"/>
      <c r="I93" s="250" t="s">
        <v>50</v>
      </c>
      <c r="J93" s="287" t="s">
        <v>51</v>
      </c>
      <c r="K93" s="291">
        <v>0</v>
      </c>
      <c r="L93" s="309"/>
      <c r="M93" s="309"/>
      <c r="N93" s="309"/>
      <c r="O93" s="309"/>
      <c r="P93" s="310"/>
    </row>
    <row r="94" ht="13.5" spans="1:16">
      <c r="A94" s="250" t="s">
        <v>52</v>
      </c>
      <c r="B94" s="287" t="s">
        <v>53</v>
      </c>
      <c r="C94" s="291">
        <f t="shared" si="5"/>
        <v>0</v>
      </c>
      <c r="D94" s="220"/>
      <c r="E94" s="220"/>
      <c r="F94" s="220"/>
      <c r="G94" s="220"/>
      <c r="H94" s="220"/>
      <c r="I94" s="250" t="s">
        <v>54</v>
      </c>
      <c r="J94" s="287" t="s">
        <v>55</v>
      </c>
      <c r="K94" s="291">
        <v>0</v>
      </c>
      <c r="L94" s="309"/>
      <c r="M94" s="309"/>
      <c r="N94" s="309"/>
      <c r="O94" s="309"/>
      <c r="P94" s="310"/>
    </row>
    <row r="95" ht="13.5" spans="1:16">
      <c r="A95" s="250" t="s">
        <v>56</v>
      </c>
      <c r="B95" s="287" t="s">
        <v>57</v>
      </c>
      <c r="C95" s="291">
        <f t="shared" si="5"/>
        <v>0</v>
      </c>
      <c r="D95" s="220"/>
      <c r="E95" s="220"/>
      <c r="F95" s="220"/>
      <c r="G95" s="220"/>
      <c r="H95" s="220"/>
      <c r="I95" s="250" t="s">
        <v>58</v>
      </c>
      <c r="J95" s="287" t="s">
        <v>59</v>
      </c>
      <c r="K95" s="291">
        <v>0</v>
      </c>
      <c r="L95" s="309"/>
      <c r="M95" s="309"/>
      <c r="N95" s="309"/>
      <c r="O95" s="309"/>
      <c r="P95" s="310"/>
    </row>
    <row r="96" ht="13.5" spans="1:16">
      <c r="A96" s="250" t="s">
        <v>60</v>
      </c>
      <c r="B96" s="287" t="s">
        <v>61</v>
      </c>
      <c r="C96" s="291">
        <f t="shared" si="5"/>
        <v>0</v>
      </c>
      <c r="D96" s="295"/>
      <c r="E96" s="220"/>
      <c r="F96" s="220"/>
      <c r="G96" s="220"/>
      <c r="H96" s="220"/>
      <c r="I96" s="250" t="s">
        <v>62</v>
      </c>
      <c r="J96" s="287" t="s">
        <v>63</v>
      </c>
      <c r="K96" s="291">
        <v>0</v>
      </c>
      <c r="L96" s="309"/>
      <c r="M96" s="309"/>
      <c r="N96" s="309"/>
      <c r="O96" s="309"/>
      <c r="P96" s="310"/>
    </row>
    <row r="97" ht="13.5" spans="1:16">
      <c r="A97" s="250" t="s">
        <v>64</v>
      </c>
      <c r="B97" s="287" t="s">
        <v>65</v>
      </c>
      <c r="C97" s="291">
        <f t="shared" si="5"/>
        <v>25690.39</v>
      </c>
      <c r="D97" s="220">
        <v>9800</v>
      </c>
      <c r="E97" s="220">
        <v>6302.39</v>
      </c>
      <c r="F97" s="220">
        <v>9588</v>
      </c>
      <c r="G97" s="220"/>
      <c r="H97" s="220"/>
      <c r="I97" s="250" t="s">
        <v>66</v>
      </c>
      <c r="J97" s="287" t="s">
        <v>67</v>
      </c>
      <c r="K97" s="291">
        <v>0</v>
      </c>
      <c r="L97" s="309"/>
      <c r="M97" s="309"/>
      <c r="N97" s="309"/>
      <c r="O97" s="309"/>
      <c r="P97" s="310"/>
    </row>
    <row r="98" ht="13.5" spans="1:16">
      <c r="A98" s="250" t="s">
        <v>68</v>
      </c>
      <c r="B98" s="287" t="s">
        <v>69</v>
      </c>
      <c r="C98" s="291">
        <f t="shared" si="5"/>
        <v>0</v>
      </c>
      <c r="D98" s="220"/>
      <c r="E98" s="220"/>
      <c r="F98" s="220"/>
      <c r="G98" s="296"/>
      <c r="H98" s="220"/>
      <c r="I98" s="250" t="s">
        <v>70</v>
      </c>
      <c r="J98" s="287" t="s">
        <v>71</v>
      </c>
      <c r="K98" s="291">
        <v>3381709.36</v>
      </c>
      <c r="L98" s="309">
        <v>2027488.4</v>
      </c>
      <c r="M98" s="309">
        <v>1110319.98</v>
      </c>
      <c r="N98" s="309">
        <v>243900.98</v>
      </c>
      <c r="O98" s="309"/>
      <c r="P98" s="310"/>
    </row>
    <row r="99" ht="13.5" spans="1:16">
      <c r="A99" s="250" t="s">
        <v>72</v>
      </c>
      <c r="B99" s="287" t="s">
        <v>73</v>
      </c>
      <c r="C99" s="291">
        <f t="shared" si="5"/>
        <v>0</v>
      </c>
      <c r="D99" s="220"/>
      <c r="E99" s="220"/>
      <c r="F99" s="297"/>
      <c r="G99" s="298"/>
      <c r="I99" s="250" t="s">
        <v>497</v>
      </c>
      <c r="J99" s="287" t="s">
        <v>75</v>
      </c>
      <c r="K99" s="291">
        <v>0</v>
      </c>
      <c r="L99" s="309"/>
      <c r="M99" s="309"/>
      <c r="N99" s="309"/>
      <c r="O99" s="309"/>
      <c r="P99" s="310"/>
    </row>
    <row r="100" ht="13.5" spans="1:16">
      <c r="A100" s="250" t="s">
        <v>76</v>
      </c>
      <c r="B100" s="287" t="s">
        <v>77</v>
      </c>
      <c r="C100" s="291">
        <f t="shared" si="5"/>
        <v>685812.84</v>
      </c>
      <c r="D100" s="220"/>
      <c r="E100" s="220">
        <v>102794.65</v>
      </c>
      <c r="F100" s="220">
        <v>583018.19</v>
      </c>
      <c r="G100" s="299"/>
      <c r="H100" s="220"/>
      <c r="I100" s="250" t="s">
        <v>498</v>
      </c>
      <c r="J100" s="287" t="s">
        <v>79</v>
      </c>
      <c r="K100" s="291">
        <v>0</v>
      </c>
      <c r="L100" s="309"/>
      <c r="M100" s="309"/>
      <c r="N100" s="309"/>
      <c r="O100" s="309"/>
      <c r="P100" s="310"/>
    </row>
    <row r="101" ht="13.5" spans="1:16">
      <c r="A101" s="250" t="s">
        <v>80</v>
      </c>
      <c r="B101" s="287" t="s">
        <v>81</v>
      </c>
      <c r="C101" s="291">
        <f t="shared" si="5"/>
        <v>0</v>
      </c>
      <c r="D101" s="220"/>
      <c r="E101" s="220"/>
      <c r="F101" s="220"/>
      <c r="G101" s="220"/>
      <c r="H101" s="220"/>
      <c r="I101" s="250" t="s">
        <v>499</v>
      </c>
      <c r="J101" s="287" t="s">
        <v>83</v>
      </c>
      <c r="K101" s="291">
        <v>0</v>
      </c>
      <c r="L101" s="309"/>
      <c r="M101" s="309"/>
      <c r="N101" s="309"/>
      <c r="O101" s="309"/>
      <c r="P101" s="310"/>
    </row>
    <row r="102" ht="13.5" spans="1:16">
      <c r="A102" s="250" t="s">
        <v>84</v>
      </c>
      <c r="B102" s="287" t="s">
        <v>85</v>
      </c>
      <c r="C102" s="291">
        <f t="shared" si="5"/>
        <v>0</v>
      </c>
      <c r="D102" s="220"/>
      <c r="E102" s="220"/>
      <c r="F102" s="220"/>
      <c r="G102" s="220"/>
      <c r="H102" s="220"/>
      <c r="I102" s="250" t="s">
        <v>86</v>
      </c>
      <c r="J102" s="287" t="s">
        <v>87</v>
      </c>
      <c r="K102" s="291">
        <f>L102+M102+N102</f>
        <v>728903.62</v>
      </c>
      <c r="L102" s="328">
        <v>877827.83</v>
      </c>
      <c r="M102" s="304">
        <v>-148924.21</v>
      </c>
      <c r="N102" s="302"/>
      <c r="O102" s="309"/>
      <c r="P102" s="310"/>
    </row>
    <row r="103" ht="13.5" spans="1:16">
      <c r="A103" s="250" t="s">
        <v>88</v>
      </c>
      <c r="B103" s="287" t="s">
        <v>89</v>
      </c>
      <c r="C103" s="291">
        <f t="shared" si="5"/>
        <v>0</v>
      </c>
      <c r="D103" s="220"/>
      <c r="E103" s="220"/>
      <c r="F103" s="220"/>
      <c r="G103" s="220"/>
      <c r="H103" s="220"/>
      <c r="I103" s="250" t="s">
        <v>90</v>
      </c>
      <c r="J103" s="287" t="s">
        <v>91</v>
      </c>
      <c r="K103" s="291">
        <v>0</v>
      </c>
      <c r="L103" s="309"/>
      <c r="M103" s="309"/>
      <c r="N103" s="309"/>
      <c r="O103" s="309"/>
      <c r="P103" s="310"/>
    </row>
    <row r="104" ht="13.5" spans="1:16">
      <c r="A104" s="250" t="s">
        <v>92</v>
      </c>
      <c r="B104" s="287" t="s">
        <v>93</v>
      </c>
      <c r="C104" s="291">
        <f t="shared" si="5"/>
        <v>0</v>
      </c>
      <c r="D104" s="220"/>
      <c r="E104" s="220"/>
      <c r="F104" s="220"/>
      <c r="G104" s="220"/>
      <c r="H104" s="220"/>
      <c r="I104" s="250" t="s">
        <v>94</v>
      </c>
      <c r="J104" s="287" t="s">
        <v>95</v>
      </c>
      <c r="K104" s="291">
        <f>L104+M104+N104</f>
        <v>671438.75</v>
      </c>
      <c r="L104" s="309">
        <f>301522.2+L105</f>
        <v>401522.2</v>
      </c>
      <c r="M104" s="309">
        <v>253755.15</v>
      </c>
      <c r="N104" s="309">
        <v>16161.4</v>
      </c>
      <c r="O104" s="309"/>
      <c r="P104" s="310"/>
    </row>
    <row r="105" ht="13.5" spans="1:16">
      <c r="A105" s="250" t="s">
        <v>96</v>
      </c>
      <c r="B105" s="287" t="s">
        <v>97</v>
      </c>
      <c r="C105" s="291">
        <f t="shared" si="5"/>
        <v>0</v>
      </c>
      <c r="D105" s="220"/>
      <c r="E105" s="220"/>
      <c r="F105" s="220"/>
      <c r="G105" s="220"/>
      <c r="H105" s="220"/>
      <c r="I105" s="250" t="s">
        <v>98</v>
      </c>
      <c r="J105" s="287" t="s">
        <v>99</v>
      </c>
      <c r="K105" s="291">
        <f>L105</f>
        <v>100000</v>
      </c>
      <c r="L105" s="328">
        <v>100000</v>
      </c>
      <c r="M105" s="309"/>
      <c r="N105" s="309"/>
      <c r="O105" s="309"/>
      <c r="P105" s="310"/>
    </row>
    <row r="106" ht="13.5" spans="1:16">
      <c r="A106" s="250" t="s">
        <v>100</v>
      </c>
      <c r="B106" s="287" t="s">
        <v>101</v>
      </c>
      <c r="C106" s="291">
        <f t="shared" si="5"/>
        <v>0</v>
      </c>
      <c r="D106" s="220"/>
      <c r="E106" s="220"/>
      <c r="F106" s="220"/>
      <c r="G106" s="220"/>
      <c r="H106" s="220"/>
      <c r="I106" s="250" t="s">
        <v>102</v>
      </c>
      <c r="J106" s="287" t="s">
        <v>103</v>
      </c>
      <c r="K106" s="291">
        <v>0</v>
      </c>
      <c r="L106" s="309"/>
      <c r="M106" s="309"/>
      <c r="N106" s="309"/>
      <c r="O106" s="309"/>
      <c r="P106" s="310"/>
    </row>
    <row r="107" ht="13.5" spans="1:16">
      <c r="A107" s="300" t="s">
        <v>104</v>
      </c>
      <c r="B107" s="287" t="s">
        <v>105</v>
      </c>
      <c r="C107" s="291">
        <f t="shared" si="5"/>
        <v>61647507.912</v>
      </c>
      <c r="D107" s="220">
        <f t="shared" ref="D107:F107" si="6">D84+D87+D90+D91+D93+D97+D100+D103</f>
        <v>54327934.52</v>
      </c>
      <c r="E107" s="220">
        <f t="shared" si="6"/>
        <v>6040251.332</v>
      </c>
      <c r="F107" s="220">
        <f t="shared" si="6"/>
        <v>1279322.06</v>
      </c>
      <c r="G107" s="220"/>
      <c r="H107" s="220"/>
      <c r="I107" s="250" t="s">
        <v>106</v>
      </c>
      <c r="J107" s="287" t="s">
        <v>107</v>
      </c>
      <c r="K107" s="291">
        <v>0</v>
      </c>
      <c r="L107" s="309"/>
      <c r="M107" s="309"/>
      <c r="N107" s="309"/>
      <c r="O107" s="309"/>
      <c r="P107" s="310"/>
    </row>
    <row r="108" ht="13.5" spans="1:16">
      <c r="A108" s="288" t="s">
        <v>108</v>
      </c>
      <c r="B108" s="287" t="s">
        <v>109</v>
      </c>
      <c r="C108" s="291">
        <f t="shared" si="5"/>
        <v>0</v>
      </c>
      <c r="D108" s="301"/>
      <c r="E108" s="301"/>
      <c r="F108" s="301"/>
      <c r="G108" s="301"/>
      <c r="H108" s="301"/>
      <c r="I108" s="250" t="s">
        <v>110</v>
      </c>
      <c r="J108" s="287" t="s">
        <v>111</v>
      </c>
      <c r="K108" s="291">
        <v>0</v>
      </c>
      <c r="L108" s="309"/>
      <c r="M108" s="309"/>
      <c r="N108" s="309"/>
      <c r="O108" s="309"/>
      <c r="P108" s="310"/>
    </row>
    <row r="109" ht="13.5" spans="1:16">
      <c r="A109" s="250" t="s">
        <v>112</v>
      </c>
      <c r="B109" s="287" t="s">
        <v>113</v>
      </c>
      <c r="C109" s="291">
        <f t="shared" si="5"/>
        <v>0</v>
      </c>
      <c r="D109" s="220"/>
      <c r="E109" s="220"/>
      <c r="F109" s="220"/>
      <c r="G109" s="220"/>
      <c r="H109" s="220"/>
      <c r="I109" s="250" t="s">
        <v>114</v>
      </c>
      <c r="J109" s="287" t="s">
        <v>115</v>
      </c>
      <c r="K109" s="291">
        <v>0</v>
      </c>
      <c r="L109" s="309"/>
      <c r="M109" s="309"/>
      <c r="N109" s="309"/>
      <c r="O109" s="309"/>
      <c r="P109" s="310"/>
    </row>
    <row r="110" ht="13.5" spans="1:16">
      <c r="A110" s="250" t="s">
        <v>116</v>
      </c>
      <c r="B110" s="287" t="s">
        <v>117</v>
      </c>
      <c r="C110" s="291">
        <f t="shared" si="5"/>
        <v>0</v>
      </c>
      <c r="D110" s="220"/>
      <c r="E110" s="220"/>
      <c r="F110" s="220"/>
      <c r="G110" s="220"/>
      <c r="H110" s="220"/>
      <c r="I110" s="250" t="s">
        <v>118</v>
      </c>
      <c r="J110" s="287" t="s">
        <v>119</v>
      </c>
      <c r="K110" s="291"/>
      <c r="L110" s="309"/>
      <c r="M110" s="309"/>
      <c r="N110" s="309"/>
      <c r="O110" s="309"/>
      <c r="P110" s="310"/>
    </row>
    <row r="111" ht="13.5" spans="1:16">
      <c r="A111" s="250" t="s">
        <v>120</v>
      </c>
      <c r="B111" s="287" t="s">
        <v>121</v>
      </c>
      <c r="C111" s="291">
        <f t="shared" si="5"/>
        <v>0</v>
      </c>
      <c r="D111" s="220"/>
      <c r="E111" s="220"/>
      <c r="F111" s="220"/>
      <c r="G111" s="220"/>
      <c r="H111" s="220"/>
      <c r="I111" s="300" t="s">
        <v>122</v>
      </c>
      <c r="J111" s="287" t="s">
        <v>123</v>
      </c>
      <c r="K111" s="291">
        <f>L111+M111+N111</f>
        <v>5506504.15</v>
      </c>
      <c r="L111" s="309">
        <f>L91+L98+L102+L104</f>
        <v>3861753.43</v>
      </c>
      <c r="M111" s="309">
        <f>M91+M92+M98+M102+M104</f>
        <v>1384688.34</v>
      </c>
      <c r="N111" s="309">
        <f>N98+N104</f>
        <v>260062.38</v>
      </c>
      <c r="O111" s="309"/>
      <c r="P111" s="310"/>
    </row>
    <row r="112" ht="13.5" spans="1:16">
      <c r="A112" s="250" t="s">
        <v>124</v>
      </c>
      <c r="B112" s="287" t="s">
        <v>125</v>
      </c>
      <c r="C112" s="291">
        <f t="shared" si="5"/>
        <v>0</v>
      </c>
      <c r="D112" s="220"/>
      <c r="E112" s="220"/>
      <c r="F112" s="220"/>
      <c r="G112" s="220"/>
      <c r="H112" s="220"/>
      <c r="I112" s="288" t="s">
        <v>126</v>
      </c>
      <c r="J112" s="287" t="s">
        <v>127</v>
      </c>
      <c r="K112" s="291">
        <v>0</v>
      </c>
      <c r="L112" s="315"/>
      <c r="M112" s="315"/>
      <c r="N112" s="315"/>
      <c r="O112" s="315"/>
      <c r="P112" s="316"/>
    </row>
    <row r="113" ht="13.5" spans="1:16">
      <c r="A113" s="250" t="s">
        <v>128</v>
      </c>
      <c r="B113" s="287" t="s">
        <v>129</v>
      </c>
      <c r="C113" s="291">
        <f t="shared" si="5"/>
        <v>0</v>
      </c>
      <c r="D113" s="220"/>
      <c r="E113" s="220"/>
      <c r="F113" s="220"/>
      <c r="G113" s="220"/>
      <c r="H113" s="220"/>
      <c r="I113" s="250" t="s">
        <v>130</v>
      </c>
      <c r="J113" s="287" t="s">
        <v>131</v>
      </c>
      <c r="K113" s="291">
        <v>0</v>
      </c>
      <c r="L113" s="309"/>
      <c r="M113" s="309"/>
      <c r="N113" s="309"/>
      <c r="O113" s="309"/>
      <c r="P113" s="310"/>
    </row>
    <row r="114" ht="13.5" spans="1:16">
      <c r="A114" s="250" t="s">
        <v>132</v>
      </c>
      <c r="B114" s="287" t="s">
        <v>133</v>
      </c>
      <c r="C114" s="291">
        <f t="shared" si="5"/>
        <v>0</v>
      </c>
      <c r="D114" s="220"/>
      <c r="E114" s="220"/>
      <c r="F114" s="220"/>
      <c r="G114" s="220"/>
      <c r="H114" s="220"/>
      <c r="I114" s="250" t="s">
        <v>134</v>
      </c>
      <c r="J114" s="287" t="s">
        <v>135</v>
      </c>
      <c r="K114" s="291">
        <v>0</v>
      </c>
      <c r="L114" s="309"/>
      <c r="M114" s="309"/>
      <c r="N114" s="309"/>
      <c r="O114" s="309"/>
      <c r="P114" s="310"/>
    </row>
    <row r="115" ht="13.5" spans="1:16">
      <c r="A115" s="250" t="s">
        <v>136</v>
      </c>
      <c r="B115" s="287" t="s">
        <v>137</v>
      </c>
      <c r="C115" s="291">
        <f t="shared" si="5"/>
        <v>0</v>
      </c>
      <c r="D115" s="220">
        <v>4307600</v>
      </c>
      <c r="E115" s="220"/>
      <c r="F115" s="220"/>
      <c r="G115" s="220">
        <v>4307600</v>
      </c>
      <c r="H115" s="220"/>
      <c r="I115" s="250" t="s">
        <v>138</v>
      </c>
      <c r="J115" s="287" t="s">
        <v>139</v>
      </c>
      <c r="K115" s="291">
        <v>0</v>
      </c>
      <c r="L115" s="309"/>
      <c r="M115" s="309"/>
      <c r="N115" s="309"/>
      <c r="O115" s="309"/>
      <c r="P115" s="310"/>
    </row>
    <row r="116" ht="13.5" spans="1:16">
      <c r="A116" s="250" t="s">
        <v>140</v>
      </c>
      <c r="B116" s="287" t="s">
        <v>141</v>
      </c>
      <c r="C116" s="291">
        <f t="shared" si="5"/>
        <v>0</v>
      </c>
      <c r="D116" s="220"/>
      <c r="E116" s="220"/>
      <c r="F116" s="220"/>
      <c r="G116" s="220"/>
      <c r="H116" s="220"/>
      <c r="I116" s="250" t="s">
        <v>142</v>
      </c>
      <c r="J116" s="287" t="s">
        <v>143</v>
      </c>
      <c r="K116" s="291">
        <v>0</v>
      </c>
      <c r="L116" s="309"/>
      <c r="M116" s="309"/>
      <c r="N116" s="309"/>
      <c r="O116" s="309"/>
      <c r="P116" s="310"/>
    </row>
    <row r="117" ht="13.5" spans="1:16">
      <c r="A117" s="250" t="s">
        <v>144</v>
      </c>
      <c r="B117" s="287" t="s">
        <v>145</v>
      </c>
      <c r="C117" s="291">
        <f t="shared" si="5"/>
        <v>0</v>
      </c>
      <c r="D117" s="220"/>
      <c r="E117" s="220"/>
      <c r="F117" s="220"/>
      <c r="G117" s="220"/>
      <c r="H117" s="220"/>
      <c r="I117" s="250" t="s">
        <v>146</v>
      </c>
      <c r="J117" s="287" t="s">
        <v>147</v>
      </c>
      <c r="K117" s="291">
        <v>0</v>
      </c>
      <c r="L117" s="309"/>
      <c r="M117" s="309"/>
      <c r="N117" s="309"/>
      <c r="O117" s="309"/>
      <c r="P117" s="310"/>
    </row>
    <row r="118" ht="13.5" spans="1:16">
      <c r="A118" s="250" t="s">
        <v>148</v>
      </c>
      <c r="B118" s="287" t="s">
        <v>149</v>
      </c>
      <c r="C118" s="291">
        <f t="shared" si="5"/>
        <v>0</v>
      </c>
      <c r="D118" s="220"/>
      <c r="E118" s="220"/>
      <c r="F118" s="220"/>
      <c r="G118" s="220"/>
      <c r="H118" s="220"/>
      <c r="I118" s="250" t="s">
        <v>150</v>
      </c>
      <c r="J118" s="287" t="s">
        <v>151</v>
      </c>
      <c r="K118" s="291">
        <v>0</v>
      </c>
      <c r="L118" s="309"/>
      <c r="M118" s="309"/>
      <c r="N118" s="309"/>
      <c r="O118" s="309"/>
      <c r="P118" s="310"/>
    </row>
    <row r="119" ht="13.5" spans="1:16">
      <c r="A119" s="250" t="s">
        <v>152</v>
      </c>
      <c r="B119" s="287" t="s">
        <v>153</v>
      </c>
      <c r="C119" s="291">
        <f t="shared" si="5"/>
        <v>960469.54</v>
      </c>
      <c r="D119" s="220">
        <f t="shared" ref="D119:F119" si="7">D120-D121-D122</f>
        <v>85147.94</v>
      </c>
      <c r="E119" s="220">
        <f t="shared" si="7"/>
        <v>745888.55</v>
      </c>
      <c r="F119" s="220">
        <f t="shared" si="7"/>
        <v>129433.05</v>
      </c>
      <c r="G119" s="220"/>
      <c r="H119" s="220"/>
      <c r="I119" s="250" t="s">
        <v>154</v>
      </c>
      <c r="J119" s="287" t="s">
        <v>155</v>
      </c>
      <c r="K119" s="291">
        <v>0</v>
      </c>
      <c r="L119" s="309"/>
      <c r="M119" s="309"/>
      <c r="N119" s="309"/>
      <c r="O119" s="309"/>
      <c r="P119" s="310"/>
    </row>
    <row r="120" ht="13.5" spans="1:16">
      <c r="A120" s="250" t="s">
        <v>156</v>
      </c>
      <c r="B120" s="287" t="s">
        <v>157</v>
      </c>
      <c r="C120" s="291">
        <f t="shared" si="5"/>
        <v>1656317.43</v>
      </c>
      <c r="D120" s="220">
        <v>95433</v>
      </c>
      <c r="E120" s="220">
        <v>1405597.18</v>
      </c>
      <c r="F120" s="220">
        <v>155287.25</v>
      </c>
      <c r="G120" s="220"/>
      <c r="H120" s="220"/>
      <c r="I120" s="250" t="s">
        <v>158</v>
      </c>
      <c r="J120" s="287" t="s">
        <v>159</v>
      </c>
      <c r="K120" s="291">
        <f>M120</f>
        <v>846318.02</v>
      </c>
      <c r="L120" s="309"/>
      <c r="M120" s="309">
        <v>846318.02</v>
      </c>
      <c r="N120" s="309"/>
      <c r="O120" s="309"/>
      <c r="P120" s="310"/>
    </row>
    <row r="121" ht="13.5" spans="1:16">
      <c r="A121" s="250" t="s">
        <v>160</v>
      </c>
      <c r="B121" s="287" t="s">
        <v>161</v>
      </c>
      <c r="C121" s="291">
        <f t="shared" si="5"/>
        <v>695847.89</v>
      </c>
      <c r="D121" s="220">
        <v>10285.06</v>
      </c>
      <c r="E121" s="220">
        <v>659708.63</v>
      </c>
      <c r="F121" s="220">
        <v>25854.2</v>
      </c>
      <c r="G121" s="220"/>
      <c r="H121" s="220"/>
      <c r="I121" s="250" t="s">
        <v>162</v>
      </c>
      <c r="J121" s="287" t="s">
        <v>163</v>
      </c>
      <c r="K121" s="291">
        <v>0</v>
      </c>
      <c r="L121" s="309"/>
      <c r="M121" s="309"/>
      <c r="N121" s="309"/>
      <c r="O121" s="309"/>
      <c r="P121" s="310"/>
    </row>
    <row r="122" ht="13.5" spans="1:16">
      <c r="A122" s="250" t="s">
        <v>164</v>
      </c>
      <c r="B122" s="287" t="s">
        <v>165</v>
      </c>
      <c r="C122" s="291">
        <f t="shared" si="5"/>
        <v>0</v>
      </c>
      <c r="D122" s="220"/>
      <c r="E122" s="220"/>
      <c r="F122" s="220"/>
      <c r="G122" s="220"/>
      <c r="H122" s="220"/>
      <c r="I122" s="250" t="s">
        <v>166</v>
      </c>
      <c r="J122" s="287" t="s">
        <v>167</v>
      </c>
      <c r="K122" s="291">
        <v>2876475.79</v>
      </c>
      <c r="L122" s="309">
        <v>2876475.79</v>
      </c>
      <c r="M122" s="309"/>
      <c r="N122" s="309"/>
      <c r="O122" s="309"/>
      <c r="P122" s="310"/>
    </row>
    <row r="123" ht="13.5" spans="1:16">
      <c r="A123" s="250" t="s">
        <v>168</v>
      </c>
      <c r="B123" s="287" t="s">
        <v>169</v>
      </c>
      <c r="C123" s="291">
        <f t="shared" si="5"/>
        <v>155266</v>
      </c>
      <c r="D123" s="220"/>
      <c r="E123" s="220"/>
      <c r="F123" s="220">
        <v>155266</v>
      </c>
      <c r="G123" s="220"/>
      <c r="H123" s="220"/>
      <c r="I123" s="250" t="s">
        <v>170</v>
      </c>
      <c r="J123" s="287" t="s">
        <v>171</v>
      </c>
      <c r="K123" s="291">
        <v>0</v>
      </c>
      <c r="L123" s="309"/>
      <c r="M123" s="309"/>
      <c r="N123" s="309"/>
      <c r="O123" s="309"/>
      <c r="P123" s="310"/>
    </row>
    <row r="124" ht="13.5" spans="1:16">
      <c r="A124" s="250" t="s">
        <v>172</v>
      </c>
      <c r="B124" s="287" t="s">
        <v>173</v>
      </c>
      <c r="C124" s="291">
        <f t="shared" si="5"/>
        <v>107338.63</v>
      </c>
      <c r="D124" s="220"/>
      <c r="E124" s="220"/>
      <c r="F124" s="220">
        <v>107338.63</v>
      </c>
      <c r="G124" s="220"/>
      <c r="H124" s="220"/>
      <c r="I124" s="250" t="s">
        <v>174</v>
      </c>
      <c r="J124" s="287" t="s">
        <v>175</v>
      </c>
      <c r="K124" s="291">
        <v>0</v>
      </c>
      <c r="L124" s="309"/>
      <c r="M124" s="309"/>
      <c r="N124" s="309"/>
      <c r="O124" s="309"/>
      <c r="P124" s="310"/>
    </row>
    <row r="125" ht="13.5" spans="1:16">
      <c r="A125" s="250" t="s">
        <v>176</v>
      </c>
      <c r="B125" s="287" t="s">
        <v>177</v>
      </c>
      <c r="C125" s="291">
        <f t="shared" si="5"/>
        <v>0</v>
      </c>
      <c r="D125" s="220"/>
      <c r="E125" s="220"/>
      <c r="F125" s="220"/>
      <c r="G125" s="220"/>
      <c r="H125" s="220"/>
      <c r="I125" s="250" t="s">
        <v>178</v>
      </c>
      <c r="J125" s="287" t="s">
        <v>179</v>
      </c>
      <c r="K125" s="291">
        <v>0</v>
      </c>
      <c r="L125" s="309"/>
      <c r="M125" s="309"/>
      <c r="N125" s="309"/>
      <c r="O125" s="309"/>
      <c r="P125" s="310"/>
    </row>
    <row r="126" ht="13.5" spans="1:16">
      <c r="A126" s="250" t="s">
        <v>180</v>
      </c>
      <c r="B126" s="287" t="s">
        <v>181</v>
      </c>
      <c r="C126" s="291">
        <f t="shared" si="5"/>
        <v>0</v>
      </c>
      <c r="D126" s="220"/>
      <c r="E126" s="220"/>
      <c r="F126" s="220"/>
      <c r="G126" s="220"/>
      <c r="H126" s="220"/>
      <c r="I126" s="300" t="s">
        <v>182</v>
      </c>
      <c r="J126" s="287" t="s">
        <v>183</v>
      </c>
      <c r="K126" s="291">
        <f>K120+K122</f>
        <v>3722793.81</v>
      </c>
      <c r="L126" s="309">
        <v>2876475.79</v>
      </c>
      <c r="M126" s="309">
        <f>M120</f>
        <v>846318.02</v>
      </c>
      <c r="N126" s="309">
        <v>0</v>
      </c>
      <c r="O126" s="309"/>
      <c r="P126" s="310"/>
    </row>
    <row r="127" ht="13.5" spans="1:16">
      <c r="A127" s="250" t="s">
        <v>184</v>
      </c>
      <c r="B127" s="287" t="s">
        <v>185</v>
      </c>
      <c r="C127" s="291">
        <f t="shared" si="5"/>
        <v>9779.08</v>
      </c>
      <c r="D127" s="220">
        <v>3504.35</v>
      </c>
      <c r="E127" s="220"/>
      <c r="F127" s="220">
        <v>6274.73</v>
      </c>
      <c r="G127" s="220"/>
      <c r="H127" s="220"/>
      <c r="I127" s="300" t="s">
        <v>186</v>
      </c>
      <c r="J127" s="287" t="s">
        <v>187</v>
      </c>
      <c r="K127" s="291">
        <f>K111+K126</f>
        <v>9229297.96</v>
      </c>
      <c r="L127" s="309">
        <v>6638229.22</v>
      </c>
      <c r="M127" s="309">
        <f>M111+M120</f>
        <v>2231006.36</v>
      </c>
      <c r="N127" s="309">
        <v>260062.38</v>
      </c>
      <c r="O127" s="309"/>
      <c r="P127" s="310"/>
    </row>
    <row r="128" ht="13.5" spans="1:16">
      <c r="A128" s="250" t="s">
        <v>188</v>
      </c>
      <c r="B128" s="287" t="s">
        <v>189</v>
      </c>
      <c r="C128" s="291">
        <f t="shared" si="5"/>
        <v>0</v>
      </c>
      <c r="D128" s="220"/>
      <c r="E128" s="220"/>
      <c r="F128" s="220"/>
      <c r="G128" s="220"/>
      <c r="H128" s="220"/>
      <c r="I128" s="288" t="s">
        <v>190</v>
      </c>
      <c r="J128" s="287" t="s">
        <v>191</v>
      </c>
      <c r="K128" s="291">
        <v>0</v>
      </c>
      <c r="L128" s="315"/>
      <c r="M128" s="315"/>
      <c r="N128" s="315"/>
      <c r="O128" s="315"/>
      <c r="P128" s="316"/>
    </row>
    <row r="129" ht="13.5" spans="1:16">
      <c r="A129" s="250" t="s">
        <v>192</v>
      </c>
      <c r="B129" s="287" t="s">
        <v>193</v>
      </c>
      <c r="C129" s="291">
        <f t="shared" si="5"/>
        <v>0</v>
      </c>
      <c r="D129" s="220"/>
      <c r="E129" s="220"/>
      <c r="F129" s="220"/>
      <c r="G129" s="220"/>
      <c r="H129" s="220"/>
      <c r="I129" s="250" t="s">
        <v>194</v>
      </c>
      <c r="J129" s="287" t="s">
        <v>195</v>
      </c>
      <c r="K129" s="291">
        <v>50000000</v>
      </c>
      <c r="L129" s="309">
        <v>50000000</v>
      </c>
      <c r="M129" s="309">
        <v>1307600</v>
      </c>
      <c r="N129" s="309">
        <v>3000000</v>
      </c>
      <c r="O129" s="309"/>
      <c r="P129" s="310">
        <v>4307600</v>
      </c>
    </row>
    <row r="130" ht="13.5" spans="1:16">
      <c r="A130" s="250" t="s">
        <v>196</v>
      </c>
      <c r="B130" s="287" t="s">
        <v>197</v>
      </c>
      <c r="C130" s="291">
        <f t="shared" si="5"/>
        <v>605581.32</v>
      </c>
      <c r="D130" s="220"/>
      <c r="E130" s="220"/>
      <c r="F130" s="220">
        <v>605581.32</v>
      </c>
      <c r="G130" s="220"/>
      <c r="H130" s="220"/>
      <c r="I130" s="250" t="s">
        <v>198</v>
      </c>
      <c r="J130" s="287" t="s">
        <v>199</v>
      </c>
      <c r="K130" s="291">
        <v>0</v>
      </c>
      <c r="L130" s="309"/>
      <c r="M130" s="309"/>
      <c r="N130" s="309"/>
      <c r="O130" s="309"/>
      <c r="P130" s="310"/>
    </row>
    <row r="131" ht="13.5" spans="1:16">
      <c r="A131" s="250" t="s">
        <v>200</v>
      </c>
      <c r="B131" s="287" t="s">
        <v>201</v>
      </c>
      <c r="C131" s="291">
        <f t="shared" si="5"/>
        <v>0</v>
      </c>
      <c r="D131" s="220"/>
      <c r="E131" s="220"/>
      <c r="F131" s="220"/>
      <c r="G131" s="220"/>
      <c r="H131" s="220"/>
      <c r="I131" s="250" t="s">
        <v>202</v>
      </c>
      <c r="J131" s="287" t="s">
        <v>203</v>
      </c>
      <c r="K131" s="291">
        <v>50000000</v>
      </c>
      <c r="L131" s="309">
        <v>50000000</v>
      </c>
      <c r="M131" s="309">
        <v>1307600</v>
      </c>
      <c r="N131" s="309">
        <v>3000000</v>
      </c>
      <c r="O131" s="309"/>
      <c r="P131" s="310">
        <v>4307600</v>
      </c>
    </row>
    <row r="132" ht="13.5" spans="1:16">
      <c r="A132" s="250" t="s">
        <v>204</v>
      </c>
      <c r="B132" s="287" t="s">
        <v>205</v>
      </c>
      <c r="C132" s="291">
        <f t="shared" si="5"/>
        <v>0</v>
      </c>
      <c r="D132" s="220"/>
      <c r="E132" s="220"/>
      <c r="F132" s="220"/>
      <c r="G132" s="220"/>
      <c r="H132" s="220"/>
      <c r="I132" s="250" t="s">
        <v>206</v>
      </c>
      <c r="J132" s="287" t="s">
        <v>207</v>
      </c>
      <c r="K132" s="291">
        <v>0</v>
      </c>
      <c r="L132" s="309"/>
      <c r="M132" s="309"/>
      <c r="N132" s="309"/>
      <c r="O132" s="309"/>
      <c r="P132" s="310"/>
    </row>
    <row r="133" ht="13.5" spans="1:16">
      <c r="A133" s="250" t="s">
        <v>208</v>
      </c>
      <c r="B133" s="287" t="s">
        <v>209</v>
      </c>
      <c r="C133" s="291">
        <f t="shared" si="5"/>
        <v>0</v>
      </c>
      <c r="D133" s="220"/>
      <c r="E133" s="220"/>
      <c r="F133" s="220"/>
      <c r="G133" s="220"/>
      <c r="H133" s="220"/>
      <c r="I133" s="250" t="s">
        <v>210</v>
      </c>
      <c r="J133" s="287" t="s">
        <v>211</v>
      </c>
      <c r="K133" s="291">
        <v>0</v>
      </c>
      <c r="L133" s="309"/>
      <c r="M133" s="309"/>
      <c r="N133" s="309"/>
      <c r="O133" s="309"/>
      <c r="P133" s="310"/>
    </row>
    <row r="134" ht="13.5" spans="1:16">
      <c r="A134" s="300" t="s">
        <v>212</v>
      </c>
      <c r="B134" s="287" t="s">
        <v>213</v>
      </c>
      <c r="C134" s="291">
        <f t="shared" si="5"/>
        <v>1838434.57</v>
      </c>
      <c r="D134" s="220">
        <f t="shared" ref="D134:H134" si="8">D115+D119+D130+D127+D124+D123</f>
        <v>4396252.29</v>
      </c>
      <c r="E134" s="220">
        <f t="shared" si="8"/>
        <v>745888.55</v>
      </c>
      <c r="F134" s="220">
        <f t="shared" si="8"/>
        <v>1003893.73</v>
      </c>
      <c r="G134" s="220">
        <f t="shared" si="8"/>
        <v>4307600</v>
      </c>
      <c r="H134" s="220">
        <f t="shared" si="8"/>
        <v>0</v>
      </c>
      <c r="I134" s="250" t="s">
        <v>214</v>
      </c>
      <c r="J134" s="287" t="s">
        <v>215</v>
      </c>
      <c r="K134" s="291">
        <v>0</v>
      </c>
      <c r="L134" s="309"/>
      <c r="M134" s="309"/>
      <c r="N134" s="309"/>
      <c r="O134" s="309"/>
      <c r="P134" s="310"/>
    </row>
    <row r="135" ht="13.5" spans="1:16">
      <c r="A135" s="250"/>
      <c r="B135" s="287" t="s">
        <v>216</v>
      </c>
      <c r="C135" s="291">
        <f t="shared" si="5"/>
        <v>0</v>
      </c>
      <c r="D135" s="305"/>
      <c r="E135" s="305"/>
      <c r="F135" s="305"/>
      <c r="G135" s="305"/>
      <c r="H135" s="305"/>
      <c r="I135" s="250" t="s">
        <v>217</v>
      </c>
      <c r="J135" s="287" t="s">
        <v>218</v>
      </c>
      <c r="K135" s="291">
        <v>0</v>
      </c>
      <c r="L135" s="309"/>
      <c r="M135" s="309"/>
      <c r="N135" s="309"/>
      <c r="O135" s="309"/>
      <c r="P135" s="310"/>
    </row>
    <row r="136" ht="13.5" spans="1:16">
      <c r="A136" s="250"/>
      <c r="B136" s="287" t="s">
        <v>219</v>
      </c>
      <c r="C136" s="291">
        <f t="shared" si="5"/>
        <v>0</v>
      </c>
      <c r="D136" s="305"/>
      <c r="E136" s="305"/>
      <c r="F136" s="305"/>
      <c r="G136" s="305"/>
      <c r="H136" s="305"/>
      <c r="I136" s="250" t="s">
        <v>220</v>
      </c>
      <c r="J136" s="287" t="s">
        <v>221</v>
      </c>
      <c r="K136" s="291">
        <v>0</v>
      </c>
      <c r="L136" s="309"/>
      <c r="M136" s="309"/>
      <c r="N136" s="309"/>
      <c r="O136" s="309"/>
      <c r="P136" s="310"/>
    </row>
    <row r="137" ht="13.5" spans="1:16">
      <c r="A137" s="250"/>
      <c r="B137" s="287" t="s">
        <v>222</v>
      </c>
      <c r="C137" s="291">
        <f t="shared" si="5"/>
        <v>0</v>
      </c>
      <c r="D137" s="305"/>
      <c r="E137" s="305"/>
      <c r="F137" s="305"/>
      <c r="G137" s="305"/>
      <c r="H137" s="305"/>
      <c r="I137" s="250" t="s">
        <v>223</v>
      </c>
      <c r="J137" s="287" t="s">
        <v>224</v>
      </c>
      <c r="K137" s="291">
        <v>0</v>
      </c>
      <c r="L137" s="309"/>
      <c r="M137" s="309"/>
      <c r="N137" s="309"/>
      <c r="O137" s="309"/>
      <c r="P137" s="310"/>
    </row>
    <row r="138" ht="13.5" spans="1:16">
      <c r="A138" s="250"/>
      <c r="B138" s="287" t="s">
        <v>225</v>
      </c>
      <c r="C138" s="291">
        <f t="shared" si="5"/>
        <v>0</v>
      </c>
      <c r="D138" s="305"/>
      <c r="E138" s="305"/>
      <c r="F138" s="305"/>
      <c r="G138" s="305"/>
      <c r="H138" s="305"/>
      <c r="I138" s="250" t="s">
        <v>142</v>
      </c>
      <c r="J138" s="287" t="s">
        <v>226</v>
      </c>
      <c r="K138" s="291">
        <v>0</v>
      </c>
      <c r="L138" s="309"/>
      <c r="M138" s="309"/>
      <c r="N138" s="309"/>
      <c r="O138" s="309"/>
      <c r="P138" s="310"/>
    </row>
    <row r="139" ht="13.5" spans="1:16">
      <c r="A139" s="250"/>
      <c r="B139" s="287" t="s">
        <v>227</v>
      </c>
      <c r="C139" s="291">
        <f t="shared" si="5"/>
        <v>0</v>
      </c>
      <c r="D139" s="305"/>
      <c r="E139" s="305"/>
      <c r="F139" s="305"/>
      <c r="G139" s="305"/>
      <c r="H139" s="305"/>
      <c r="I139" s="250" t="s">
        <v>146</v>
      </c>
      <c r="J139" s="287" t="s">
        <v>228</v>
      </c>
      <c r="K139" s="291">
        <v>0</v>
      </c>
      <c r="L139" s="309"/>
      <c r="M139" s="309"/>
      <c r="N139" s="309"/>
      <c r="O139" s="309"/>
      <c r="P139" s="310"/>
    </row>
    <row r="140" ht="13.5" spans="1:16">
      <c r="A140" s="250"/>
      <c r="B140" s="287" t="s">
        <v>229</v>
      </c>
      <c r="C140" s="291">
        <f t="shared" si="5"/>
        <v>0</v>
      </c>
      <c r="D140" s="305"/>
      <c r="E140" s="305"/>
      <c r="F140" s="305"/>
      <c r="G140" s="305"/>
      <c r="H140" s="305"/>
      <c r="I140" s="250" t="s">
        <v>230</v>
      </c>
      <c r="J140" s="287" t="s">
        <v>231</v>
      </c>
      <c r="K140" s="291">
        <v>1307600</v>
      </c>
      <c r="L140" s="309">
        <v>1307600</v>
      </c>
      <c r="M140" s="309"/>
      <c r="N140" s="309"/>
      <c r="O140" s="309"/>
      <c r="P140" s="310"/>
    </row>
    <row r="141" ht="13.5" spans="1:16">
      <c r="A141" s="250"/>
      <c r="B141" s="287" t="s">
        <v>232</v>
      </c>
      <c r="C141" s="291">
        <f t="shared" si="5"/>
        <v>0</v>
      </c>
      <c r="D141" s="305"/>
      <c r="E141" s="305"/>
      <c r="F141" s="305"/>
      <c r="G141" s="305"/>
      <c r="H141" s="305"/>
      <c r="I141" s="250" t="s">
        <v>233</v>
      </c>
      <c r="J141" s="287" t="s">
        <v>234</v>
      </c>
      <c r="K141" s="291">
        <v>0</v>
      </c>
      <c r="L141" s="309"/>
      <c r="M141" s="309"/>
      <c r="N141" s="309"/>
      <c r="O141" s="309"/>
      <c r="P141" s="310"/>
    </row>
    <row r="142" ht="13.5" spans="1:16">
      <c r="A142" s="250"/>
      <c r="B142" s="287" t="s">
        <v>235</v>
      </c>
      <c r="C142" s="291">
        <f t="shared" si="5"/>
        <v>0</v>
      </c>
      <c r="D142" s="305"/>
      <c r="E142" s="305"/>
      <c r="F142" s="305"/>
      <c r="G142" s="305"/>
      <c r="H142" s="305"/>
      <c r="I142" s="250" t="s">
        <v>236</v>
      </c>
      <c r="J142" s="287" t="s">
        <v>237</v>
      </c>
      <c r="K142" s="291">
        <v>0</v>
      </c>
      <c r="L142" s="309"/>
      <c r="M142" s="309"/>
      <c r="N142" s="309"/>
      <c r="O142" s="309"/>
      <c r="P142" s="310"/>
    </row>
    <row r="143" ht="13.5" spans="1:16">
      <c r="A143" s="250"/>
      <c r="B143" s="287" t="s">
        <v>238</v>
      </c>
      <c r="C143" s="291">
        <f t="shared" si="5"/>
        <v>0</v>
      </c>
      <c r="D143" s="305"/>
      <c r="E143" s="305"/>
      <c r="F143" s="305"/>
      <c r="G143" s="305"/>
      <c r="H143" s="305"/>
      <c r="I143" s="250" t="s">
        <v>239</v>
      </c>
      <c r="J143" s="287" t="s">
        <v>240</v>
      </c>
      <c r="K143" s="291">
        <v>0</v>
      </c>
      <c r="L143" s="309"/>
      <c r="M143" s="309"/>
      <c r="N143" s="309"/>
      <c r="O143" s="309"/>
      <c r="P143" s="310"/>
    </row>
    <row r="144" ht="13.5" spans="1:16">
      <c r="A144" s="250"/>
      <c r="B144" s="287" t="s">
        <v>241</v>
      </c>
      <c r="C144" s="291">
        <f t="shared" si="5"/>
        <v>0</v>
      </c>
      <c r="D144" s="305"/>
      <c r="E144" s="305"/>
      <c r="F144" s="305"/>
      <c r="G144" s="305"/>
      <c r="H144" s="305"/>
      <c r="I144" s="250" t="s">
        <v>242</v>
      </c>
      <c r="J144" s="287" t="s">
        <v>243</v>
      </c>
      <c r="K144" s="291">
        <v>0</v>
      </c>
      <c r="L144" s="309"/>
      <c r="M144" s="309"/>
      <c r="N144" s="309"/>
      <c r="O144" s="309"/>
      <c r="P144" s="310"/>
    </row>
    <row r="145" ht="13.5" spans="1:16">
      <c r="A145" s="250"/>
      <c r="B145" s="287" t="s">
        <v>244</v>
      </c>
      <c r="C145" s="291">
        <f t="shared" si="5"/>
        <v>0</v>
      </c>
      <c r="D145" s="305"/>
      <c r="E145" s="305"/>
      <c r="F145" s="305"/>
      <c r="G145" s="305"/>
      <c r="H145" s="305"/>
      <c r="I145" s="250" t="s">
        <v>245</v>
      </c>
      <c r="J145" s="287" t="s">
        <v>246</v>
      </c>
      <c r="K145" s="291">
        <v>0</v>
      </c>
      <c r="L145" s="309"/>
      <c r="M145" s="309"/>
      <c r="N145" s="309"/>
      <c r="O145" s="309"/>
      <c r="P145" s="310"/>
    </row>
    <row r="146" ht="13.5" spans="1:16">
      <c r="A146" s="250"/>
      <c r="B146" s="287" t="s">
        <v>247</v>
      </c>
      <c r="C146" s="291">
        <f t="shared" si="5"/>
        <v>0</v>
      </c>
      <c r="D146" s="305"/>
      <c r="E146" s="305"/>
      <c r="F146" s="305"/>
      <c r="G146" s="305"/>
      <c r="H146" s="305"/>
      <c r="I146" s="250" t="s">
        <v>248</v>
      </c>
      <c r="J146" s="287" t="s">
        <v>249</v>
      </c>
      <c r="K146" s="291">
        <v>0</v>
      </c>
      <c r="L146" s="309"/>
      <c r="M146" s="309"/>
      <c r="N146" s="309"/>
      <c r="O146" s="309"/>
      <c r="P146" s="310"/>
    </row>
    <row r="147" ht="13.5" spans="1:16">
      <c r="A147" s="250"/>
      <c r="B147" s="287" t="s">
        <v>250</v>
      </c>
      <c r="C147" s="291">
        <f t="shared" si="5"/>
        <v>0</v>
      </c>
      <c r="D147" s="305"/>
      <c r="E147" s="305"/>
      <c r="F147" s="305"/>
      <c r="G147" s="305"/>
      <c r="H147" s="305"/>
      <c r="I147" s="250" t="s">
        <v>251</v>
      </c>
      <c r="J147" s="287" t="s">
        <v>252</v>
      </c>
      <c r="K147" s="291">
        <v>0</v>
      </c>
      <c r="L147" s="309"/>
      <c r="M147" s="309"/>
      <c r="N147" s="309"/>
      <c r="O147" s="309"/>
      <c r="P147" s="310"/>
    </row>
    <row r="148" ht="13.5" spans="1:16">
      <c r="A148" s="250"/>
      <c r="B148" s="287" t="s">
        <v>253</v>
      </c>
      <c r="C148" s="291">
        <f t="shared" ref="C148:C156" si="9">D148+E148-G148+H148+F148</f>
        <v>0</v>
      </c>
      <c r="D148" s="305"/>
      <c r="E148" s="305"/>
      <c r="F148" s="305"/>
      <c r="G148" s="305"/>
      <c r="H148" s="305"/>
      <c r="I148" s="250" t="s">
        <v>254</v>
      </c>
      <c r="J148" s="287" t="s">
        <v>255</v>
      </c>
      <c r="K148" s="291">
        <v>0</v>
      </c>
      <c r="L148" s="309"/>
      <c r="M148" s="309"/>
      <c r="N148" s="309"/>
      <c r="O148" s="309"/>
      <c r="P148" s="310"/>
    </row>
    <row r="149" ht="13.5" spans="1:16">
      <c r="A149" s="250"/>
      <c r="B149" s="287" t="s">
        <v>256</v>
      </c>
      <c r="C149" s="291">
        <f t="shared" si="9"/>
        <v>0</v>
      </c>
      <c r="D149" s="305"/>
      <c r="E149" s="305"/>
      <c r="F149" s="305"/>
      <c r="G149" s="305"/>
      <c r="H149" s="305"/>
      <c r="I149" s="250" t="s">
        <v>257</v>
      </c>
      <c r="J149" s="287" t="s">
        <v>258</v>
      </c>
      <c r="K149" s="291">
        <v>0</v>
      </c>
      <c r="L149" s="309"/>
      <c r="M149" s="309"/>
      <c r="N149" s="309"/>
      <c r="O149" s="309"/>
      <c r="P149" s="310"/>
    </row>
    <row r="150" ht="13.5" spans="1:16">
      <c r="A150" s="250"/>
      <c r="B150" s="287" t="s">
        <v>259</v>
      </c>
      <c r="C150" s="291">
        <f t="shared" si="9"/>
        <v>0</v>
      </c>
      <c r="D150" s="305"/>
      <c r="E150" s="305"/>
      <c r="F150" s="305"/>
      <c r="G150" s="305"/>
      <c r="H150" s="305"/>
      <c r="I150" s="250" t="s">
        <v>260</v>
      </c>
      <c r="J150" s="287" t="s">
        <v>261</v>
      </c>
      <c r="K150" s="291">
        <v>0</v>
      </c>
      <c r="L150" s="309"/>
      <c r="M150" s="309"/>
      <c r="N150" s="309"/>
      <c r="O150" s="309"/>
      <c r="P150" s="310"/>
    </row>
    <row r="151" ht="13.5" spans="1:16">
      <c r="A151" s="250"/>
      <c r="B151" s="287" t="s">
        <v>262</v>
      </c>
      <c r="C151" s="291">
        <f t="shared" si="9"/>
        <v>0</v>
      </c>
      <c r="D151" s="305"/>
      <c r="E151" s="305"/>
      <c r="F151" s="305"/>
      <c r="G151" s="305"/>
      <c r="H151" s="305"/>
      <c r="I151" s="250" t="s">
        <v>263</v>
      </c>
      <c r="J151" s="287" t="s">
        <v>264</v>
      </c>
      <c r="K151" s="291">
        <v>0</v>
      </c>
      <c r="L151" s="309"/>
      <c r="M151" s="309"/>
      <c r="N151" s="309"/>
      <c r="O151" s="309"/>
      <c r="P151" s="310"/>
    </row>
    <row r="152" ht="13.5" spans="1:16">
      <c r="A152" s="250"/>
      <c r="B152" s="287" t="s">
        <v>265</v>
      </c>
      <c r="C152" s="291">
        <f t="shared" si="9"/>
        <v>0</v>
      </c>
      <c r="D152" s="305"/>
      <c r="E152" s="305"/>
      <c r="F152" s="305"/>
      <c r="G152" s="305"/>
      <c r="H152" s="305"/>
      <c r="I152" s="250" t="s">
        <v>266</v>
      </c>
      <c r="J152" s="287" t="s">
        <v>267</v>
      </c>
      <c r="K152" s="291">
        <v>2949044.517</v>
      </c>
      <c r="L152" s="309">
        <v>778357.59</v>
      </c>
      <c r="M152" s="309">
        <v>3247533.521</v>
      </c>
      <c r="N152" s="309">
        <v>-976846.59</v>
      </c>
      <c r="O152" s="309"/>
      <c r="P152" s="310"/>
    </row>
    <row r="153" ht="13.5" spans="1:16">
      <c r="A153" s="250"/>
      <c r="B153" s="287" t="s">
        <v>268</v>
      </c>
      <c r="C153" s="291">
        <f t="shared" si="9"/>
        <v>0</v>
      </c>
      <c r="D153" s="305"/>
      <c r="E153" s="305"/>
      <c r="F153" s="305"/>
      <c r="G153" s="305"/>
      <c r="H153" s="305"/>
      <c r="I153" s="300" t="s">
        <v>269</v>
      </c>
      <c r="J153" s="287" t="s">
        <v>270</v>
      </c>
      <c r="K153" s="291">
        <v>54356644.521</v>
      </c>
      <c r="L153" s="309">
        <v>52085957.59</v>
      </c>
      <c r="M153" s="309">
        <v>4555133.521</v>
      </c>
      <c r="N153" s="309">
        <v>2023153.41</v>
      </c>
      <c r="O153" s="309"/>
      <c r="P153" s="310">
        <v>4307600</v>
      </c>
    </row>
    <row r="154" ht="13.5" spans="1:16">
      <c r="A154" s="250"/>
      <c r="B154" s="287" t="s">
        <v>271</v>
      </c>
      <c r="C154" s="291">
        <f t="shared" si="9"/>
        <v>0</v>
      </c>
      <c r="D154" s="305"/>
      <c r="E154" s="305"/>
      <c r="F154" s="305"/>
      <c r="G154" s="305"/>
      <c r="H154" s="305"/>
      <c r="I154" s="250" t="s">
        <v>272</v>
      </c>
      <c r="J154" s="287" t="s">
        <v>273</v>
      </c>
      <c r="K154" s="291">
        <v>0</v>
      </c>
      <c r="L154" s="309"/>
      <c r="M154" s="309"/>
      <c r="N154" s="309"/>
      <c r="O154" s="309"/>
      <c r="P154" s="310"/>
    </row>
    <row r="155" ht="13.5" spans="1:16">
      <c r="A155" s="250"/>
      <c r="B155" s="287" t="s">
        <v>274</v>
      </c>
      <c r="C155" s="291">
        <f t="shared" si="9"/>
        <v>0</v>
      </c>
      <c r="D155" s="301"/>
      <c r="E155" s="301"/>
      <c r="F155" s="301"/>
      <c r="G155" s="301"/>
      <c r="H155" s="301"/>
      <c r="I155" s="300" t="s">
        <v>275</v>
      </c>
      <c r="J155" s="287" t="s">
        <v>276</v>
      </c>
      <c r="K155" s="291">
        <v>54356644.521</v>
      </c>
      <c r="L155" s="309">
        <v>52085957.59</v>
      </c>
      <c r="M155" s="309">
        <v>4555133.521</v>
      </c>
      <c r="N155" s="309">
        <v>2023153.41</v>
      </c>
      <c r="O155" s="309"/>
      <c r="P155" s="310">
        <v>4307600</v>
      </c>
    </row>
    <row r="156" ht="14.25" spans="1:16">
      <c r="A156" s="317" t="s">
        <v>277</v>
      </c>
      <c r="B156" s="318" t="s">
        <v>278</v>
      </c>
      <c r="C156" s="291">
        <f>C134+C107</f>
        <v>63485942.482</v>
      </c>
      <c r="D156" s="319">
        <f t="shared" ref="D156:H156" si="10">D107+D134</f>
        <v>58724186.81</v>
      </c>
      <c r="E156" s="319">
        <f t="shared" si="10"/>
        <v>6786139.882</v>
      </c>
      <c r="F156" s="319">
        <f t="shared" si="10"/>
        <v>2283215.79</v>
      </c>
      <c r="G156" s="319">
        <f t="shared" si="10"/>
        <v>4307600</v>
      </c>
      <c r="H156" s="319">
        <f t="shared" si="10"/>
        <v>0</v>
      </c>
      <c r="I156" s="317" t="s">
        <v>279</v>
      </c>
      <c r="J156" s="318" t="s">
        <v>280</v>
      </c>
      <c r="K156" s="291">
        <f>K91+K92+K98+K102+K104+K110+K120+K122+K129+K140+K152</f>
        <v>63485942.477</v>
      </c>
      <c r="L156" s="324">
        <v>58724186.81</v>
      </c>
      <c r="M156" s="324">
        <v>6786139.881</v>
      </c>
      <c r="N156" s="324">
        <v>2283215.79</v>
      </c>
      <c r="O156" s="324"/>
      <c r="P156" s="329">
        <v>4307600</v>
      </c>
    </row>
    <row r="157" ht="14.25" spans="1:16">
      <c r="A157" s="320" t="s">
        <v>281</v>
      </c>
      <c r="B157" s="321"/>
      <c r="C157" s="322"/>
      <c r="D157" s="322"/>
      <c r="E157" s="322"/>
      <c r="F157" s="322"/>
      <c r="G157" s="322"/>
      <c r="H157" s="322"/>
      <c r="I157" s="325"/>
      <c r="J157" s="325"/>
      <c r="K157" s="322"/>
      <c r="L157" s="322"/>
      <c r="M157" s="322"/>
      <c r="N157" s="322"/>
      <c r="O157" s="322"/>
      <c r="P157" s="322"/>
    </row>
    <row r="160" spans="10:14">
      <c r="J160" s="326" t="s">
        <v>500</v>
      </c>
      <c r="K160" s="286">
        <v>0</v>
      </c>
      <c r="L160" s="286">
        <f>D156-L156</f>
        <v>0</v>
      </c>
      <c r="M160" s="286">
        <f>E156-M156</f>
        <v>0.000999999232590199</v>
      </c>
      <c r="N160" s="286">
        <f>F156-N156</f>
        <v>0</v>
      </c>
    </row>
    <row r="162" spans="11:14">
      <c r="K162" s="286"/>
      <c r="M162" s="286"/>
      <c r="N162" s="286"/>
    </row>
    <row r="173" spans="5:6">
      <c r="E173" s="286"/>
      <c r="F173" s="286"/>
    </row>
  </sheetData>
  <mergeCells count="2">
    <mergeCell ref="A77:P77"/>
    <mergeCell ref="A157:P157"/>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R73"/>
  <sheetViews>
    <sheetView zoomScale="60" zoomScaleNormal="60" topLeftCell="A11" workbookViewId="0">
      <selection activeCell="F9" sqref="F9"/>
    </sheetView>
  </sheetViews>
  <sheetFormatPr defaultColWidth="9" defaultRowHeight="15"/>
  <cols>
    <col min="1" max="1" width="30.7583333333333" style="239" customWidth="1"/>
    <col min="2" max="2" width="5.25833333333333" style="238"/>
    <col min="3" max="4" width="14.7583333333333" style="240" customWidth="1"/>
    <col min="5" max="5" width="18.0333333333333" style="240" customWidth="1"/>
    <col min="6" max="7" width="14.7583333333333" style="240" customWidth="1"/>
    <col min="8" max="8" width="15.7583333333333" style="240" customWidth="1"/>
    <col min="9" max="9" width="42.125" style="239" customWidth="1"/>
    <col min="10" max="10" width="5.875" style="238" customWidth="1"/>
    <col min="11" max="15" width="15.375" style="240" customWidth="1"/>
    <col min="16" max="16" width="13.7583333333333" style="240" customWidth="1"/>
    <col min="17" max="17" width="19.125" style="67" customWidth="1"/>
    <col min="18" max="16384" width="9" style="239"/>
  </cols>
  <sheetData>
    <row r="2" s="238" customFormat="1" spans="1:17">
      <c r="A2" s="241" t="s">
        <v>3</v>
      </c>
      <c r="B2" s="242" t="s">
        <v>4</v>
      </c>
      <c r="C2" s="243" t="s">
        <v>491</v>
      </c>
      <c r="D2" s="243" t="s">
        <v>492</v>
      </c>
      <c r="E2" s="243" t="s">
        <v>493</v>
      </c>
      <c r="F2" s="243" t="s">
        <v>494</v>
      </c>
      <c r="G2" s="243" t="s">
        <v>495</v>
      </c>
      <c r="H2" s="243" t="s">
        <v>496</v>
      </c>
      <c r="I2" s="242" t="s">
        <v>3</v>
      </c>
      <c r="J2" s="242" t="s">
        <v>4</v>
      </c>
      <c r="K2" s="243" t="s">
        <v>491</v>
      </c>
      <c r="L2" s="268" t="s">
        <v>492</v>
      </c>
      <c r="M2" s="268" t="s">
        <v>493</v>
      </c>
      <c r="N2" s="268" t="s">
        <v>494</v>
      </c>
      <c r="O2" s="268" t="s">
        <v>495</v>
      </c>
      <c r="P2" s="268" t="s">
        <v>496</v>
      </c>
      <c r="Q2" s="74"/>
    </row>
    <row r="3" spans="1:16">
      <c r="A3" s="244" t="s">
        <v>290</v>
      </c>
      <c r="B3" s="245">
        <v>1</v>
      </c>
      <c r="C3" s="246">
        <f>D3+E3+F3</f>
        <v>18109578.73</v>
      </c>
      <c r="D3" s="247">
        <v>10077428.91</v>
      </c>
      <c r="E3" s="248">
        <v>7600036.86</v>
      </c>
      <c r="F3" s="249">
        <v>432112.96</v>
      </c>
      <c r="G3" s="246"/>
      <c r="H3" s="246">
        <f>SUM(H4:H7)</f>
        <v>0</v>
      </c>
      <c r="I3" s="269" t="s">
        <v>291</v>
      </c>
      <c r="J3" s="245">
        <v>34</v>
      </c>
      <c r="K3" s="246">
        <f>L3+M3+N3</f>
        <v>0</v>
      </c>
      <c r="L3" s="270"/>
      <c r="M3" s="246"/>
      <c r="N3" s="246"/>
      <c r="O3" s="246"/>
      <c r="P3" s="246"/>
    </row>
    <row r="4" spans="1:16">
      <c r="A4" s="250" t="s">
        <v>292</v>
      </c>
      <c r="B4" s="245">
        <v>2</v>
      </c>
      <c r="C4" s="246">
        <f>D4+E4+F4</f>
        <v>18109578.73</v>
      </c>
      <c r="D4" s="247">
        <v>10077428.91</v>
      </c>
      <c r="E4" s="248">
        <v>7600036.86</v>
      </c>
      <c r="F4" s="249">
        <v>432112.96</v>
      </c>
      <c r="G4" s="251"/>
      <c r="H4" s="188"/>
      <c r="I4" s="269" t="s">
        <v>293</v>
      </c>
      <c r="J4" s="245">
        <v>35</v>
      </c>
      <c r="K4" s="246">
        <f t="shared" ref="K4:K35" si="0">L4+M4+N4</f>
        <v>0</v>
      </c>
      <c r="L4" s="270"/>
      <c r="M4" s="246"/>
      <c r="N4" s="246"/>
      <c r="O4" s="246"/>
      <c r="P4" s="246"/>
    </row>
    <row r="5" spans="1:17">
      <c r="A5" s="250" t="s">
        <v>294</v>
      </c>
      <c r="B5" s="245">
        <v>3</v>
      </c>
      <c r="C5" s="246">
        <f t="shared" ref="C4:C34" si="1">D5+E5+F5</f>
        <v>0</v>
      </c>
      <c r="D5" s="246"/>
      <c r="E5" s="246"/>
      <c r="F5" s="246"/>
      <c r="G5" s="246"/>
      <c r="H5" s="246">
        <v>0</v>
      </c>
      <c r="I5" s="269" t="s">
        <v>295</v>
      </c>
      <c r="J5" s="245">
        <v>36</v>
      </c>
      <c r="K5" s="246">
        <f t="shared" si="0"/>
        <v>0</v>
      </c>
      <c r="L5" s="270"/>
      <c r="M5" s="246"/>
      <c r="N5" s="246"/>
      <c r="O5" s="246"/>
      <c r="P5" s="246"/>
      <c r="Q5" s="281"/>
    </row>
    <row r="6" spans="1:16">
      <c r="A6" s="250" t="s">
        <v>296</v>
      </c>
      <c r="B6" s="245">
        <v>4</v>
      </c>
      <c r="C6" s="246">
        <f t="shared" si="1"/>
        <v>0</v>
      </c>
      <c r="D6" s="246"/>
      <c r="E6" s="246"/>
      <c r="F6" s="246"/>
      <c r="G6" s="246"/>
      <c r="H6" s="246">
        <v>0</v>
      </c>
      <c r="I6" s="269" t="s">
        <v>297</v>
      </c>
      <c r="J6" s="245">
        <v>37</v>
      </c>
      <c r="K6" s="246">
        <f t="shared" si="0"/>
        <v>281781.94</v>
      </c>
      <c r="L6" s="270"/>
      <c r="M6" s="246">
        <v>20013.58</v>
      </c>
      <c r="N6" s="253">
        <v>261768.36</v>
      </c>
      <c r="O6" s="246"/>
      <c r="P6" s="189"/>
    </row>
    <row r="7" spans="1:16">
      <c r="A7" s="250" t="s">
        <v>298</v>
      </c>
      <c r="B7" s="245">
        <v>5</v>
      </c>
      <c r="C7" s="246">
        <f t="shared" si="1"/>
        <v>0</v>
      </c>
      <c r="D7" s="246"/>
      <c r="E7" s="246"/>
      <c r="F7" s="246"/>
      <c r="G7" s="246"/>
      <c r="H7" s="246">
        <v>0</v>
      </c>
      <c r="I7" s="269" t="s">
        <v>299</v>
      </c>
      <c r="J7" s="245">
        <v>38</v>
      </c>
      <c r="K7" s="246">
        <f t="shared" si="0"/>
        <v>0</v>
      </c>
      <c r="L7" s="270"/>
      <c r="M7" s="246"/>
      <c r="N7" s="246"/>
      <c r="O7" s="246"/>
      <c r="P7" s="246">
        <v>0</v>
      </c>
    </row>
    <row r="8" spans="1:17">
      <c r="A8" s="244" t="s">
        <v>300</v>
      </c>
      <c r="B8" s="245">
        <v>6</v>
      </c>
      <c r="C8" s="246">
        <f>C9+C17+C18+C19+C22</f>
        <v>16738378.42</v>
      </c>
      <c r="D8" s="246">
        <f>D9+D17+D19+D22</f>
        <v>7850486.8</v>
      </c>
      <c r="E8" s="246">
        <f>E9+E17+E19+E22</f>
        <v>6878121.51</v>
      </c>
      <c r="F8" s="246">
        <f>SUM(F9:F19)+F22+F26+F27</f>
        <v>2009770.11</v>
      </c>
      <c r="G8" s="246"/>
      <c r="H8" s="246">
        <f>SUM(H9:H19)+H22+H26+H27</f>
        <v>0</v>
      </c>
      <c r="I8" s="269" t="s">
        <v>301</v>
      </c>
      <c r="J8" s="245">
        <v>39</v>
      </c>
      <c r="K8" s="246">
        <f t="shared" si="0"/>
        <v>0</v>
      </c>
      <c r="L8" s="270"/>
      <c r="M8" s="246"/>
      <c r="N8" s="246"/>
      <c r="O8" s="246"/>
      <c r="P8" s="246"/>
      <c r="Q8" s="282"/>
    </row>
    <row r="9" spans="1:17">
      <c r="A9" s="252" t="s">
        <v>302</v>
      </c>
      <c r="B9" s="245">
        <v>7</v>
      </c>
      <c r="C9" s="246">
        <f t="shared" si="1"/>
        <v>6235669.52</v>
      </c>
      <c r="D9" s="246">
        <f>[3]利润表!$C$11</f>
        <v>61261.81</v>
      </c>
      <c r="E9" s="248">
        <v>5586159.74</v>
      </c>
      <c r="F9" s="253">
        <v>588247.97</v>
      </c>
      <c r="G9" s="246"/>
      <c r="H9" s="188"/>
      <c r="I9" s="269" t="s">
        <v>303</v>
      </c>
      <c r="J9" s="245">
        <v>40</v>
      </c>
      <c r="K9" s="246">
        <f t="shared" si="0"/>
        <v>0</v>
      </c>
      <c r="L9" s="270"/>
      <c r="M9" s="246"/>
      <c r="N9" s="246"/>
      <c r="O9" s="246"/>
      <c r="P9" s="246"/>
      <c r="Q9" s="281"/>
    </row>
    <row r="10" spans="1:16">
      <c r="A10" s="252" t="s">
        <v>304</v>
      </c>
      <c r="B10" s="245">
        <v>8</v>
      </c>
      <c r="C10" s="246">
        <f t="shared" si="1"/>
        <v>0</v>
      </c>
      <c r="D10" s="246"/>
      <c r="E10" s="246"/>
      <c r="F10" s="246"/>
      <c r="G10" s="246"/>
      <c r="H10" s="246">
        <v>0</v>
      </c>
      <c r="I10" s="271" t="s">
        <v>305</v>
      </c>
      <c r="J10" s="245">
        <v>41</v>
      </c>
      <c r="K10" s="246">
        <f t="shared" si="0"/>
        <v>1207766.39</v>
      </c>
      <c r="L10" s="270">
        <f>D33+D34-L6</f>
        <v>2277659.42</v>
      </c>
      <c r="M10" s="270">
        <f>E33+E34-M6</f>
        <v>769457.070000001</v>
      </c>
      <c r="N10" s="270">
        <f>F33+F34-N6</f>
        <v>-1839350.1</v>
      </c>
      <c r="O10" s="246"/>
      <c r="P10" s="246">
        <f>H33+H34-P6</f>
        <v>0</v>
      </c>
    </row>
    <row r="11" spans="1:17">
      <c r="A11" s="252" t="s">
        <v>306</v>
      </c>
      <c r="B11" s="245">
        <v>9</v>
      </c>
      <c r="C11" s="246">
        <f t="shared" si="1"/>
        <v>0</v>
      </c>
      <c r="D11" s="246"/>
      <c r="E11" s="246"/>
      <c r="F11" s="246"/>
      <c r="G11" s="246"/>
      <c r="H11" s="246">
        <v>0</v>
      </c>
      <c r="I11" s="269" t="s">
        <v>307</v>
      </c>
      <c r="J11" s="245">
        <v>42</v>
      </c>
      <c r="K11" s="246">
        <f t="shared" si="0"/>
        <v>702174.81</v>
      </c>
      <c r="L11" s="270">
        <v>280239.76</v>
      </c>
      <c r="M11" s="251">
        <v>421935.05</v>
      </c>
      <c r="N11" s="272"/>
      <c r="O11" s="246"/>
      <c r="P11" s="246"/>
      <c r="Q11" s="281"/>
    </row>
    <row r="12" spans="1:17">
      <c r="A12" s="252" t="s">
        <v>308</v>
      </c>
      <c r="B12" s="245">
        <v>10</v>
      </c>
      <c r="C12" s="246">
        <f t="shared" si="1"/>
        <v>0</v>
      </c>
      <c r="D12" s="246"/>
      <c r="E12" s="246"/>
      <c r="F12" s="246"/>
      <c r="G12" s="246"/>
      <c r="H12" s="246">
        <v>0</v>
      </c>
      <c r="I12" s="271" t="s">
        <v>309</v>
      </c>
      <c r="J12" s="245">
        <v>43</v>
      </c>
      <c r="K12" s="246">
        <f t="shared" si="0"/>
        <v>505591.580000001</v>
      </c>
      <c r="L12" s="270">
        <f>L10-L11</f>
        <v>1997419.66</v>
      </c>
      <c r="M12" s="270">
        <f>M10-M11</f>
        <v>347522.020000001</v>
      </c>
      <c r="N12" s="270">
        <f>N10-N11</f>
        <v>-1839350.1</v>
      </c>
      <c r="O12" s="246"/>
      <c r="P12" s="246">
        <f>P10-P11</f>
        <v>0</v>
      </c>
      <c r="Q12" s="282"/>
    </row>
    <row r="13" spans="1:17">
      <c r="A13" s="252" t="s">
        <v>310</v>
      </c>
      <c r="B13" s="245">
        <v>11</v>
      </c>
      <c r="C13" s="246">
        <f t="shared" si="1"/>
        <v>0</v>
      </c>
      <c r="D13" s="246"/>
      <c r="E13" s="246"/>
      <c r="F13" s="246"/>
      <c r="G13" s="246"/>
      <c r="H13" s="246">
        <v>0</v>
      </c>
      <c r="I13" s="269" t="s">
        <v>311</v>
      </c>
      <c r="J13" s="245">
        <v>44</v>
      </c>
      <c r="K13" s="246">
        <f t="shared" si="0"/>
        <v>0</v>
      </c>
      <c r="L13" s="270"/>
      <c r="M13" s="246"/>
      <c r="N13" s="246"/>
      <c r="O13" s="246"/>
      <c r="P13" s="246"/>
      <c r="Q13" s="239"/>
    </row>
    <row r="14" spans="1:17">
      <c r="A14" s="252" t="s">
        <v>312</v>
      </c>
      <c r="B14" s="245">
        <v>12</v>
      </c>
      <c r="C14" s="246">
        <f t="shared" si="1"/>
        <v>0</v>
      </c>
      <c r="D14" s="246"/>
      <c r="E14" s="254"/>
      <c r="F14" s="246"/>
      <c r="G14" s="246"/>
      <c r="H14" s="246">
        <v>0</v>
      </c>
      <c r="I14" s="269" t="s">
        <v>313</v>
      </c>
      <c r="J14" s="245">
        <v>45</v>
      </c>
      <c r="K14" s="246">
        <f t="shared" si="0"/>
        <v>0</v>
      </c>
      <c r="L14" s="273"/>
      <c r="M14" s="274"/>
      <c r="N14" s="274"/>
      <c r="O14" s="274"/>
      <c r="P14" s="274"/>
      <c r="Q14" s="239"/>
    </row>
    <row r="15" spans="1:17">
      <c r="A15" s="252" t="s">
        <v>314</v>
      </c>
      <c r="B15" s="245">
        <v>13</v>
      </c>
      <c r="C15" s="246">
        <f t="shared" si="1"/>
        <v>0</v>
      </c>
      <c r="D15" s="246"/>
      <c r="E15" s="246"/>
      <c r="F15" s="246"/>
      <c r="G15" s="246"/>
      <c r="H15" s="246">
        <v>0</v>
      </c>
      <c r="I15" s="269" t="s">
        <v>315</v>
      </c>
      <c r="J15" s="245">
        <v>46</v>
      </c>
      <c r="K15" s="246">
        <f t="shared" si="0"/>
        <v>0</v>
      </c>
      <c r="L15" s="270"/>
      <c r="M15" s="246"/>
      <c r="N15" s="246"/>
      <c r="O15" s="246"/>
      <c r="P15" s="246"/>
      <c r="Q15" s="239"/>
    </row>
    <row r="16" spans="1:17">
      <c r="A16" s="252" t="s">
        <v>316</v>
      </c>
      <c r="B16" s="245">
        <v>14</v>
      </c>
      <c r="C16" s="246">
        <f t="shared" si="1"/>
        <v>0</v>
      </c>
      <c r="D16" s="246"/>
      <c r="E16" s="246"/>
      <c r="F16" s="246"/>
      <c r="G16" s="246"/>
      <c r="H16" s="246">
        <v>0</v>
      </c>
      <c r="I16" s="269" t="s">
        <v>317</v>
      </c>
      <c r="J16" s="245">
        <v>47</v>
      </c>
      <c r="K16" s="246">
        <f t="shared" si="0"/>
        <v>0</v>
      </c>
      <c r="L16" s="270"/>
      <c r="M16" s="246"/>
      <c r="N16" s="246"/>
      <c r="O16" s="246"/>
      <c r="P16" s="246"/>
      <c r="Q16" s="239"/>
    </row>
    <row r="17" spans="1:17">
      <c r="A17" s="252" t="s">
        <v>318</v>
      </c>
      <c r="B17" s="245">
        <v>15</v>
      </c>
      <c r="C17" s="246">
        <f t="shared" si="1"/>
        <v>123182.21</v>
      </c>
      <c r="D17" s="255">
        <v>97944.66</v>
      </c>
      <c r="E17" s="248">
        <v>25237.55</v>
      </c>
      <c r="F17" s="256"/>
      <c r="G17" s="246"/>
      <c r="H17" s="188"/>
      <c r="I17" s="271" t="s">
        <v>319</v>
      </c>
      <c r="J17" s="245">
        <v>48</v>
      </c>
      <c r="K17" s="246">
        <f t="shared" si="0"/>
        <v>0</v>
      </c>
      <c r="L17" s="270"/>
      <c r="M17" s="246"/>
      <c r="N17" s="246"/>
      <c r="O17" s="246"/>
      <c r="P17" s="246">
        <v>0</v>
      </c>
      <c r="Q17" s="239"/>
    </row>
    <row r="18" spans="1:16">
      <c r="A18" s="252" t="s">
        <v>320</v>
      </c>
      <c r="B18" s="245">
        <v>16</v>
      </c>
      <c r="C18" s="246">
        <f t="shared" si="1"/>
        <v>1396.74</v>
      </c>
      <c r="D18" s="246"/>
      <c r="E18" s="246"/>
      <c r="F18" s="246">
        <v>1396.74</v>
      </c>
      <c r="G18" s="246"/>
      <c r="H18" s="188"/>
      <c r="I18" s="269" t="s">
        <v>321</v>
      </c>
      <c r="J18" s="245">
        <v>49</v>
      </c>
      <c r="K18" s="246">
        <f t="shared" si="0"/>
        <v>0</v>
      </c>
      <c r="L18" s="270"/>
      <c r="M18" s="246"/>
      <c r="N18" s="246"/>
      <c r="O18" s="246"/>
      <c r="P18" s="246">
        <v>0</v>
      </c>
    </row>
    <row r="19" spans="1:16">
      <c r="A19" s="252" t="s">
        <v>322</v>
      </c>
      <c r="B19" s="245">
        <v>17</v>
      </c>
      <c r="C19" s="246">
        <f t="shared" si="1"/>
        <v>10976756.51</v>
      </c>
      <c r="D19" s="251">
        <v>8285632.11</v>
      </c>
      <c r="E19" s="248">
        <v>1270356.31</v>
      </c>
      <c r="F19" s="251">
        <v>1420768.09</v>
      </c>
      <c r="G19" s="251"/>
      <c r="H19" s="188"/>
      <c r="I19" s="269" t="s">
        <v>323</v>
      </c>
      <c r="J19" s="245">
        <v>50</v>
      </c>
      <c r="K19" s="246">
        <f t="shared" si="0"/>
        <v>0</v>
      </c>
      <c r="L19" s="270"/>
      <c r="M19" s="246"/>
      <c r="N19" s="246"/>
      <c r="O19" s="246"/>
      <c r="P19" s="246">
        <v>0</v>
      </c>
    </row>
    <row r="20" spans="1:16">
      <c r="A20" s="252" t="s">
        <v>324</v>
      </c>
      <c r="B20" s="245">
        <v>18</v>
      </c>
      <c r="C20" s="246">
        <f t="shared" si="1"/>
        <v>0</v>
      </c>
      <c r="D20" s="246"/>
      <c r="E20" s="246"/>
      <c r="F20" s="246"/>
      <c r="G20" s="246"/>
      <c r="H20" s="246"/>
      <c r="I20" s="269" t="s">
        <v>325</v>
      </c>
      <c r="J20" s="245">
        <v>51</v>
      </c>
      <c r="K20" s="246">
        <f t="shared" si="0"/>
        <v>0</v>
      </c>
      <c r="L20" s="270"/>
      <c r="M20" s="269"/>
      <c r="N20" s="269"/>
      <c r="O20" s="246"/>
      <c r="P20" s="246">
        <v>0</v>
      </c>
    </row>
    <row r="21" ht="27" spans="1:16">
      <c r="A21" s="252" t="s">
        <v>326</v>
      </c>
      <c r="B21" s="245">
        <v>19</v>
      </c>
      <c r="C21" s="246">
        <f t="shared" si="1"/>
        <v>0</v>
      </c>
      <c r="D21" s="246"/>
      <c r="E21" s="246"/>
      <c r="F21" s="246"/>
      <c r="G21" s="246"/>
      <c r="H21" s="246"/>
      <c r="I21" s="275" t="s">
        <v>327</v>
      </c>
      <c r="J21" s="245">
        <v>52</v>
      </c>
      <c r="K21" s="246">
        <f t="shared" si="0"/>
        <v>0</v>
      </c>
      <c r="L21" s="270"/>
      <c r="M21" s="246"/>
      <c r="N21" s="246"/>
      <c r="O21" s="246"/>
      <c r="P21" s="246"/>
    </row>
    <row r="22" spans="1:16">
      <c r="A22" s="252" t="s">
        <v>328</v>
      </c>
      <c r="B22" s="245">
        <v>20</v>
      </c>
      <c r="C22" s="246">
        <f t="shared" si="1"/>
        <v>-598626.56</v>
      </c>
      <c r="D22" s="246">
        <v>-594351.78</v>
      </c>
      <c r="E22" s="246">
        <v>-3632.09</v>
      </c>
      <c r="F22" s="253">
        <v>-642.69</v>
      </c>
      <c r="G22" s="246"/>
      <c r="H22" s="188"/>
      <c r="I22" s="269" t="s">
        <v>329</v>
      </c>
      <c r="J22" s="245">
        <v>53</v>
      </c>
      <c r="K22" s="246">
        <f t="shared" si="0"/>
        <v>0</v>
      </c>
      <c r="L22" s="270"/>
      <c r="M22" s="246"/>
      <c r="N22" s="246"/>
      <c r="O22" s="246"/>
      <c r="P22" s="246">
        <v>0</v>
      </c>
    </row>
    <row r="23" ht="27" spans="1:16">
      <c r="A23" s="252" t="s">
        <v>330</v>
      </c>
      <c r="B23" s="245">
        <v>21</v>
      </c>
      <c r="C23" s="246">
        <f t="shared" si="1"/>
        <v>0</v>
      </c>
      <c r="D23" s="257"/>
      <c r="E23" s="257"/>
      <c r="F23" s="257"/>
      <c r="G23" s="257"/>
      <c r="H23" s="257"/>
      <c r="I23" s="275" t="s">
        <v>331</v>
      </c>
      <c r="J23" s="245">
        <v>54</v>
      </c>
      <c r="K23" s="246">
        <f t="shared" si="0"/>
        <v>0</v>
      </c>
      <c r="L23" s="270"/>
      <c r="M23" s="246"/>
      <c r="N23" s="246"/>
      <c r="O23" s="246"/>
      <c r="P23" s="246">
        <v>0</v>
      </c>
    </row>
    <row r="24" spans="1:18">
      <c r="A24" s="252" t="s">
        <v>332</v>
      </c>
      <c r="B24" s="245">
        <v>22</v>
      </c>
      <c r="C24" s="246">
        <f t="shared" si="1"/>
        <v>606273.05</v>
      </c>
      <c r="D24" s="246">
        <v>597705.28</v>
      </c>
      <c r="E24" s="246">
        <v>4840.09</v>
      </c>
      <c r="F24" s="246">
        <v>3727.68</v>
      </c>
      <c r="G24" s="257"/>
      <c r="H24" s="257"/>
      <c r="I24" s="269" t="s">
        <v>333</v>
      </c>
      <c r="J24" s="245">
        <v>55</v>
      </c>
      <c r="K24" s="246">
        <f t="shared" si="0"/>
        <v>0</v>
      </c>
      <c r="L24" s="270"/>
      <c r="M24" s="246"/>
      <c r="N24" s="246"/>
      <c r="O24" s="246"/>
      <c r="P24" s="246">
        <v>0</v>
      </c>
      <c r="Q24" s="106"/>
      <c r="R24" s="283"/>
    </row>
    <row r="25" spans="1:16">
      <c r="A25" s="252" t="s">
        <v>504</v>
      </c>
      <c r="B25" s="245">
        <v>23</v>
      </c>
      <c r="C25" s="246">
        <f t="shared" si="1"/>
        <v>0</v>
      </c>
      <c r="D25" s="246"/>
      <c r="E25" s="246"/>
      <c r="F25" s="246"/>
      <c r="G25" s="246"/>
      <c r="H25" s="246"/>
      <c r="I25" s="269" t="s">
        <v>335</v>
      </c>
      <c r="J25" s="245">
        <v>56</v>
      </c>
      <c r="K25" s="246">
        <f t="shared" si="0"/>
        <v>0</v>
      </c>
      <c r="L25" s="270"/>
      <c r="M25" s="246"/>
      <c r="N25" s="246"/>
      <c r="O25" s="246"/>
      <c r="P25" s="246">
        <v>0</v>
      </c>
    </row>
    <row r="26" spans="1:16">
      <c r="A26" s="252" t="s">
        <v>336</v>
      </c>
      <c r="B26" s="245">
        <v>24</v>
      </c>
      <c r="C26" s="246">
        <f t="shared" si="1"/>
        <v>148612.39</v>
      </c>
      <c r="E26" s="248">
        <v>148612.39</v>
      </c>
      <c r="F26" s="246"/>
      <c r="G26" s="246"/>
      <c r="H26" s="246"/>
      <c r="I26" s="269" t="s">
        <v>337</v>
      </c>
      <c r="J26" s="245">
        <v>57</v>
      </c>
      <c r="K26" s="246">
        <f t="shared" si="0"/>
        <v>0</v>
      </c>
      <c r="L26" s="270"/>
      <c r="M26" s="246"/>
      <c r="N26" s="246"/>
      <c r="O26" s="246"/>
      <c r="P26" s="246">
        <v>0</v>
      </c>
    </row>
    <row r="27" spans="1:17">
      <c r="A27" s="252" t="s">
        <v>338</v>
      </c>
      <c r="B27" s="245">
        <v>25</v>
      </c>
      <c r="C27" s="246">
        <f t="shared" si="1"/>
        <v>0</v>
      </c>
      <c r="D27" s="246"/>
      <c r="E27" s="246"/>
      <c r="F27" s="246"/>
      <c r="G27" s="246"/>
      <c r="H27" s="246">
        <v>0</v>
      </c>
      <c r="I27" s="269" t="s">
        <v>339</v>
      </c>
      <c r="J27" s="245">
        <v>58</v>
      </c>
      <c r="K27" s="246">
        <f t="shared" si="0"/>
        <v>0</v>
      </c>
      <c r="L27" s="270"/>
      <c r="M27" s="246"/>
      <c r="N27" s="246"/>
      <c r="O27" s="246"/>
      <c r="P27" s="246"/>
      <c r="Q27" s="281"/>
    </row>
    <row r="28" spans="1:16">
      <c r="A28" s="252" t="s">
        <v>340</v>
      </c>
      <c r="B28" s="245">
        <v>26</v>
      </c>
      <c r="C28" s="246">
        <f t="shared" si="1"/>
        <v>0</v>
      </c>
      <c r="D28" s="246"/>
      <c r="E28" s="246"/>
      <c r="F28" s="246"/>
      <c r="G28" s="246"/>
      <c r="H28" s="246">
        <v>0</v>
      </c>
      <c r="I28" s="269" t="s">
        <v>341</v>
      </c>
      <c r="J28" s="245">
        <v>59</v>
      </c>
      <c r="K28" s="246">
        <f t="shared" si="0"/>
        <v>0</v>
      </c>
      <c r="L28" s="270"/>
      <c r="M28" s="246"/>
      <c r="N28" s="246"/>
      <c r="O28" s="246"/>
      <c r="P28" s="246"/>
    </row>
    <row r="29" spans="1:16">
      <c r="A29" s="252" t="s">
        <v>505</v>
      </c>
      <c r="B29" s="245">
        <v>27</v>
      </c>
      <c r="C29" s="246">
        <f t="shared" si="1"/>
        <v>7361.62</v>
      </c>
      <c r="D29" s="255">
        <v>2668.3</v>
      </c>
      <c r="E29" s="248">
        <v>4693.32</v>
      </c>
      <c r="F29" s="246"/>
      <c r="G29" s="246"/>
      <c r="H29" s="246"/>
      <c r="I29" s="271" t="s">
        <v>343</v>
      </c>
      <c r="J29" s="245">
        <v>60</v>
      </c>
      <c r="K29" s="246">
        <f t="shared" si="0"/>
        <v>505591.580000001</v>
      </c>
      <c r="L29" s="270">
        <f>L30+L31</f>
        <v>1997419.66</v>
      </c>
      <c r="M29" s="246">
        <f>M30+M31</f>
        <v>347522.020000001</v>
      </c>
      <c r="N29" s="246">
        <f>N30+N31</f>
        <v>-1839350.1</v>
      </c>
      <c r="O29" s="246"/>
      <c r="P29" s="246">
        <f>P30+P31</f>
        <v>-393542.09</v>
      </c>
    </row>
    <row r="30" spans="1:16">
      <c r="A30" s="252" t="s">
        <v>506</v>
      </c>
      <c r="B30" s="245">
        <v>28</v>
      </c>
      <c r="C30" s="246">
        <f t="shared" si="1"/>
        <v>0</v>
      </c>
      <c r="D30" s="246"/>
      <c r="E30" s="246"/>
      <c r="F30" s="246"/>
      <c r="G30" s="246"/>
      <c r="H30" s="246">
        <v>0</v>
      </c>
      <c r="I30" s="269" t="s">
        <v>345</v>
      </c>
      <c r="J30" s="245">
        <v>61</v>
      </c>
      <c r="K30" s="246">
        <f t="shared" si="0"/>
        <v>505591.580000001</v>
      </c>
      <c r="L30" s="270">
        <f>L12</f>
        <v>1997419.66</v>
      </c>
      <c r="M30" s="246">
        <f>M12</f>
        <v>347522.020000001</v>
      </c>
      <c r="N30" s="246">
        <f>N12</f>
        <v>-1839350.1</v>
      </c>
      <c r="O30" s="246"/>
      <c r="P30" s="246">
        <v>-393542.09</v>
      </c>
    </row>
    <row r="31" spans="1:16">
      <c r="A31" s="252" t="s">
        <v>507</v>
      </c>
      <c r="B31" s="245">
        <v>29</v>
      </c>
      <c r="C31" s="246">
        <f t="shared" si="1"/>
        <v>0</v>
      </c>
      <c r="D31" s="246"/>
      <c r="E31" s="246"/>
      <c r="F31" s="246"/>
      <c r="G31" s="246"/>
      <c r="H31" s="246">
        <v>0</v>
      </c>
      <c r="I31" s="269" t="s">
        <v>347</v>
      </c>
      <c r="J31" s="245">
        <v>62</v>
      </c>
      <c r="K31" s="246">
        <f t="shared" si="0"/>
        <v>0</v>
      </c>
      <c r="L31" s="270"/>
      <c r="M31" s="246"/>
      <c r="N31" s="246"/>
      <c r="O31" s="246"/>
      <c r="P31" s="246"/>
    </row>
    <row r="32" spans="1:16">
      <c r="A32" s="258" t="s">
        <v>348</v>
      </c>
      <c r="B32" s="259">
        <v>30</v>
      </c>
      <c r="C32" s="246">
        <f t="shared" si="1"/>
        <v>0</v>
      </c>
      <c r="D32" s="260"/>
      <c r="E32" s="260"/>
      <c r="F32" s="260"/>
      <c r="G32" s="260"/>
      <c r="H32" s="260"/>
      <c r="I32" s="276" t="s">
        <v>349</v>
      </c>
      <c r="J32" s="245">
        <v>63</v>
      </c>
      <c r="K32" s="246">
        <f t="shared" si="0"/>
        <v>0</v>
      </c>
      <c r="L32" s="277"/>
      <c r="M32" s="246"/>
      <c r="N32" s="246"/>
      <c r="O32" s="246"/>
      <c r="P32" s="246"/>
    </row>
    <row r="33" spans="1:16">
      <c r="A33" s="244" t="s">
        <v>508</v>
      </c>
      <c r="B33" s="259">
        <v>31</v>
      </c>
      <c r="C33" s="246">
        <f>C3-C8-C26+C29</f>
        <v>1229949.54</v>
      </c>
      <c r="D33" s="246">
        <f>D3-D8+D29</f>
        <v>2229610.41</v>
      </c>
      <c r="E33" s="246">
        <f>E3-E8-E26+E29</f>
        <v>577996.28</v>
      </c>
      <c r="F33" s="246">
        <f>F3-F8</f>
        <v>-1577657.15</v>
      </c>
      <c r="G33" s="260"/>
      <c r="H33" s="260">
        <f>H3-H8+H28+H29+H31+H32</f>
        <v>0</v>
      </c>
      <c r="I33" s="275" t="s">
        <v>351</v>
      </c>
      <c r="J33" s="245">
        <v>64</v>
      </c>
      <c r="K33" s="246">
        <f t="shared" si="0"/>
        <v>0</v>
      </c>
      <c r="L33" s="277"/>
      <c r="M33" s="246"/>
      <c r="N33" s="246"/>
      <c r="O33" s="246"/>
      <c r="P33" s="246"/>
    </row>
    <row r="34" ht="15.75" spans="1:16">
      <c r="A34" s="258" t="s">
        <v>352</v>
      </c>
      <c r="B34" s="245">
        <v>32</v>
      </c>
      <c r="C34" s="246">
        <f t="shared" si="1"/>
        <v>259598.79</v>
      </c>
      <c r="D34" s="251">
        <v>48049.01</v>
      </c>
      <c r="E34" s="261">
        <v>211474.37</v>
      </c>
      <c r="F34" s="262">
        <v>75.4100000000035</v>
      </c>
      <c r="G34" s="251"/>
      <c r="H34" s="188"/>
      <c r="I34" s="278" t="s">
        <v>353</v>
      </c>
      <c r="J34" s="245">
        <v>65</v>
      </c>
      <c r="K34" s="246">
        <f t="shared" si="0"/>
        <v>0</v>
      </c>
      <c r="L34" s="270"/>
      <c r="M34" s="246"/>
      <c r="N34" s="246"/>
      <c r="O34" s="246"/>
      <c r="P34" s="246"/>
    </row>
    <row r="35" ht="15.75" spans="1:16">
      <c r="A35" s="263" t="s">
        <v>354</v>
      </c>
      <c r="B35" s="264">
        <v>33</v>
      </c>
      <c r="C35" s="265"/>
      <c r="D35" s="265"/>
      <c r="E35" s="265"/>
      <c r="F35" s="265"/>
      <c r="G35" s="265"/>
      <c r="H35" s="265"/>
      <c r="I35" s="279"/>
      <c r="J35" s="280">
        <v>66</v>
      </c>
      <c r="K35" s="246">
        <f t="shared" si="0"/>
        <v>0</v>
      </c>
      <c r="L35" s="279"/>
      <c r="M35" s="279"/>
      <c r="N35" s="279"/>
      <c r="O35" s="279"/>
      <c r="P35" s="279"/>
    </row>
    <row r="36" spans="1:16">
      <c r="A36" s="239" t="s">
        <v>509</v>
      </c>
      <c r="C36" s="266"/>
      <c r="D36" s="266"/>
      <c r="E36" s="266"/>
      <c r="F36" s="266"/>
      <c r="G36" s="266"/>
      <c r="H36" s="267">
        <v>6</v>
      </c>
      <c r="K36" s="266"/>
      <c r="L36" s="266"/>
      <c r="M36" s="266"/>
      <c r="N36" s="266"/>
      <c r="O36" s="266"/>
      <c r="P36" s="266"/>
    </row>
    <row r="37" spans="3:16">
      <c r="C37" s="266"/>
      <c r="D37" s="266"/>
      <c r="E37" s="266"/>
      <c r="F37" s="266"/>
      <c r="G37" s="266"/>
      <c r="H37" s="266"/>
      <c r="K37" s="266"/>
      <c r="L37" s="266"/>
      <c r="M37" s="266"/>
      <c r="N37" s="266"/>
      <c r="O37" s="266"/>
      <c r="P37" s="266"/>
    </row>
    <row r="38" ht="15.75" spans="3:16">
      <c r="C38" s="266"/>
      <c r="D38" s="266"/>
      <c r="E38" s="266"/>
      <c r="F38" s="266"/>
      <c r="G38" s="266"/>
      <c r="H38" s="266"/>
      <c r="K38" s="266"/>
      <c r="L38" s="266"/>
      <c r="M38" s="266"/>
      <c r="N38" s="266"/>
      <c r="O38" s="266"/>
      <c r="P38" s="266"/>
    </row>
    <row r="39" ht="13.5" spans="1:16">
      <c r="A39" s="241" t="s">
        <v>3</v>
      </c>
      <c r="B39" s="242" t="s">
        <v>4</v>
      </c>
      <c r="C39" s="243" t="s">
        <v>491</v>
      </c>
      <c r="D39" s="243" t="s">
        <v>501</v>
      </c>
      <c r="E39" s="243" t="s">
        <v>502</v>
      </c>
      <c r="F39" s="243" t="s">
        <v>503</v>
      </c>
      <c r="G39" s="243" t="s">
        <v>495</v>
      </c>
      <c r="H39" s="243" t="s">
        <v>496</v>
      </c>
      <c r="I39" s="242" t="s">
        <v>3</v>
      </c>
      <c r="J39" s="242" t="s">
        <v>4</v>
      </c>
      <c r="K39" s="243" t="s">
        <v>491</v>
      </c>
      <c r="L39" s="268" t="s">
        <v>501</v>
      </c>
      <c r="M39" s="268" t="s">
        <v>502</v>
      </c>
      <c r="N39" s="268" t="s">
        <v>503</v>
      </c>
      <c r="O39" s="268" t="s">
        <v>495</v>
      </c>
      <c r="P39" s="268" t="s">
        <v>496</v>
      </c>
    </row>
    <row r="40" spans="1:16">
      <c r="A40" s="244" t="s">
        <v>290</v>
      </c>
      <c r="B40" s="245">
        <v>1</v>
      </c>
      <c r="C40" s="246">
        <v>17278258.61</v>
      </c>
      <c r="D40" s="246">
        <v>9108910.88</v>
      </c>
      <c r="E40" s="246">
        <v>8064717.79</v>
      </c>
      <c r="F40" s="251">
        <v>104629.94</v>
      </c>
      <c r="G40" s="246"/>
      <c r="H40" s="246">
        <v>0</v>
      </c>
      <c r="I40" s="269" t="s">
        <v>291</v>
      </c>
      <c r="J40" s="245">
        <v>34</v>
      </c>
      <c r="K40" s="246">
        <v>0</v>
      </c>
      <c r="L40" s="270"/>
      <c r="M40" s="270"/>
      <c r="N40" s="270"/>
      <c r="O40" s="246"/>
      <c r="P40" s="246"/>
    </row>
    <row r="41" spans="1:16">
      <c r="A41" s="250" t="s">
        <v>292</v>
      </c>
      <c r="B41" s="245">
        <v>2</v>
      </c>
      <c r="C41" s="246">
        <v>17278258.61</v>
      </c>
      <c r="D41" s="251">
        <v>9108910.88</v>
      </c>
      <c r="E41" s="251">
        <v>8064717.79</v>
      </c>
      <c r="F41" s="251">
        <v>104629.94</v>
      </c>
      <c r="G41" s="251"/>
      <c r="H41" s="188"/>
      <c r="I41" s="269" t="s">
        <v>293</v>
      </c>
      <c r="J41" s="245">
        <v>35</v>
      </c>
      <c r="K41" s="246">
        <v>0</v>
      </c>
      <c r="L41" s="246"/>
      <c r="M41" s="246"/>
      <c r="N41" s="246"/>
      <c r="O41" s="246"/>
      <c r="P41" s="246"/>
    </row>
    <row r="42" spans="1:16">
      <c r="A42" s="250" t="s">
        <v>294</v>
      </c>
      <c r="B42" s="245">
        <v>3</v>
      </c>
      <c r="C42" s="246">
        <v>0</v>
      </c>
      <c r="D42" s="246"/>
      <c r="E42" s="246"/>
      <c r="F42" s="246"/>
      <c r="G42" s="246"/>
      <c r="H42" s="246">
        <v>0</v>
      </c>
      <c r="I42" s="269" t="s">
        <v>295</v>
      </c>
      <c r="J42" s="245">
        <v>36</v>
      </c>
      <c r="K42" s="246">
        <v>0</v>
      </c>
      <c r="L42" s="246"/>
      <c r="M42" s="246"/>
      <c r="N42" s="246"/>
      <c r="O42" s="246"/>
      <c r="P42" s="246"/>
    </row>
    <row r="43" spans="1:16">
      <c r="A43" s="250" t="s">
        <v>296</v>
      </c>
      <c r="B43" s="245">
        <v>4</v>
      </c>
      <c r="C43" s="246">
        <v>0</v>
      </c>
      <c r="D43" s="246"/>
      <c r="E43" s="246"/>
      <c r="F43" s="246"/>
      <c r="G43" s="246"/>
      <c r="H43" s="246">
        <v>0</v>
      </c>
      <c r="I43" s="269" t="s">
        <v>297</v>
      </c>
      <c r="J43" s="245">
        <v>37</v>
      </c>
      <c r="K43" s="246">
        <v>53495.55</v>
      </c>
      <c r="L43" s="246"/>
      <c r="M43" s="246">
        <v>53495.55</v>
      </c>
      <c r="N43" s="246"/>
      <c r="O43" s="246"/>
      <c r="P43" s="189"/>
    </row>
    <row r="44" spans="1:16">
      <c r="A44" s="250" t="s">
        <v>298</v>
      </c>
      <c r="B44" s="245">
        <v>5</v>
      </c>
      <c r="C44" s="246">
        <v>0</v>
      </c>
      <c r="D44" s="246"/>
      <c r="E44" s="246"/>
      <c r="F44" s="246"/>
      <c r="G44" s="246"/>
      <c r="H44" s="246">
        <v>0</v>
      </c>
      <c r="I44" s="269" t="s">
        <v>299</v>
      </c>
      <c r="J44" s="245">
        <v>38</v>
      </c>
      <c r="K44" s="246">
        <v>0</v>
      </c>
      <c r="L44" s="246"/>
      <c r="M44" s="246"/>
      <c r="N44" s="246"/>
      <c r="O44" s="246"/>
      <c r="P44" s="246">
        <v>0</v>
      </c>
    </row>
    <row r="45" spans="1:16">
      <c r="A45" s="244" t="s">
        <v>300</v>
      </c>
      <c r="B45" s="245">
        <v>6</v>
      </c>
      <c r="C45" s="246">
        <v>14705011.439</v>
      </c>
      <c r="D45" s="246">
        <v>7335377.61</v>
      </c>
      <c r="E45" s="246">
        <v>6288157.299</v>
      </c>
      <c r="F45" s="246">
        <v>1081476.53</v>
      </c>
      <c r="G45" s="246"/>
      <c r="H45" s="246">
        <v>0</v>
      </c>
      <c r="I45" s="269" t="s">
        <v>301</v>
      </c>
      <c r="J45" s="245">
        <v>39</v>
      </c>
      <c r="K45" s="246">
        <v>0</v>
      </c>
      <c r="L45" s="246"/>
      <c r="M45" s="246"/>
      <c r="N45" s="246"/>
      <c r="O45" s="246"/>
      <c r="P45" s="246"/>
    </row>
    <row r="46" spans="1:16">
      <c r="A46" s="252" t="s">
        <v>302</v>
      </c>
      <c r="B46" s="245">
        <v>7</v>
      </c>
      <c r="C46" s="246">
        <v>5165614.96</v>
      </c>
      <c r="D46" s="246"/>
      <c r="E46" s="246">
        <v>4999753.28</v>
      </c>
      <c r="F46" s="246">
        <v>165861.68</v>
      </c>
      <c r="G46" s="246"/>
      <c r="H46" s="188"/>
      <c r="I46" s="269" t="s">
        <v>303</v>
      </c>
      <c r="J46" s="245">
        <v>40</v>
      </c>
      <c r="K46" s="246">
        <v>0</v>
      </c>
      <c r="L46" s="246"/>
      <c r="M46" s="246"/>
      <c r="N46" s="246"/>
      <c r="O46" s="246"/>
      <c r="P46" s="246"/>
    </row>
    <row r="47" spans="1:16">
      <c r="A47" s="252" t="s">
        <v>304</v>
      </c>
      <c r="B47" s="245">
        <v>8</v>
      </c>
      <c r="C47" s="246">
        <v>0</v>
      </c>
      <c r="D47" s="246"/>
      <c r="E47" s="246"/>
      <c r="F47" s="246"/>
      <c r="G47" s="246"/>
      <c r="H47" s="246">
        <v>0</v>
      </c>
      <c r="I47" s="271" t="s">
        <v>305</v>
      </c>
      <c r="J47" s="245">
        <v>41</v>
      </c>
      <c r="K47" s="246">
        <v>2669770.051</v>
      </c>
      <c r="L47" s="246">
        <v>1923551.7</v>
      </c>
      <c r="M47" s="246">
        <v>1723064.941</v>
      </c>
      <c r="N47" s="246">
        <v>-976846.59</v>
      </c>
      <c r="O47" s="246"/>
      <c r="P47" s="246">
        <v>0</v>
      </c>
    </row>
    <row r="48" spans="1:16">
      <c r="A48" s="252" t="s">
        <v>306</v>
      </c>
      <c r="B48" s="245">
        <v>9</v>
      </c>
      <c r="C48" s="246">
        <v>0</v>
      </c>
      <c r="D48" s="246"/>
      <c r="E48" s="246"/>
      <c r="F48" s="246"/>
      <c r="G48" s="246"/>
      <c r="H48" s="246">
        <v>0</v>
      </c>
      <c r="I48" s="269" t="s">
        <v>307</v>
      </c>
      <c r="J48" s="245">
        <v>42</v>
      </c>
      <c r="K48" s="246">
        <v>869282.61</v>
      </c>
      <c r="L48" s="246">
        <v>786299.58</v>
      </c>
      <c r="M48" s="246">
        <v>82983.03</v>
      </c>
      <c r="N48" s="246"/>
      <c r="O48" s="246"/>
      <c r="P48" s="246"/>
    </row>
    <row r="49" spans="1:16">
      <c r="A49" s="252" t="s">
        <v>308</v>
      </c>
      <c r="B49" s="245">
        <v>10</v>
      </c>
      <c r="C49" s="246">
        <v>0</v>
      </c>
      <c r="D49" s="246"/>
      <c r="E49" s="246"/>
      <c r="F49" s="246"/>
      <c r="G49" s="246"/>
      <c r="H49" s="246">
        <v>0</v>
      </c>
      <c r="I49" s="271" t="s">
        <v>309</v>
      </c>
      <c r="J49" s="245">
        <v>43</v>
      </c>
      <c r="K49" s="246">
        <v>1800487.441</v>
      </c>
      <c r="L49" s="246">
        <v>1137252.12</v>
      </c>
      <c r="M49" s="246">
        <v>1640081.911</v>
      </c>
      <c r="N49" s="246">
        <v>-976846.59</v>
      </c>
      <c r="O49" s="246"/>
      <c r="P49" s="246">
        <v>0</v>
      </c>
    </row>
    <row r="50" spans="1:16">
      <c r="A50" s="252" t="s">
        <v>310</v>
      </c>
      <c r="B50" s="245">
        <v>11</v>
      </c>
      <c r="C50" s="246">
        <v>0</v>
      </c>
      <c r="D50" s="246"/>
      <c r="E50" s="246"/>
      <c r="F50" s="246"/>
      <c r="G50" s="246"/>
      <c r="H50" s="246">
        <v>0</v>
      </c>
      <c r="I50" s="269" t="s">
        <v>311</v>
      </c>
      <c r="J50" s="245">
        <v>44</v>
      </c>
      <c r="K50" s="246">
        <v>0</v>
      </c>
      <c r="L50" s="246"/>
      <c r="M50" s="246"/>
      <c r="N50" s="246"/>
      <c r="O50" s="246"/>
      <c r="P50" s="246"/>
    </row>
    <row r="51" spans="1:16">
      <c r="A51" s="252" t="s">
        <v>312</v>
      </c>
      <c r="B51" s="245">
        <v>12</v>
      </c>
      <c r="C51" s="246">
        <v>0</v>
      </c>
      <c r="D51" s="246"/>
      <c r="E51" s="254"/>
      <c r="F51" s="246"/>
      <c r="G51" s="246"/>
      <c r="H51" s="246">
        <v>0</v>
      </c>
      <c r="I51" s="269" t="s">
        <v>313</v>
      </c>
      <c r="J51" s="245">
        <v>45</v>
      </c>
      <c r="K51" s="246">
        <v>0</v>
      </c>
      <c r="L51" s="274"/>
      <c r="M51" s="274"/>
      <c r="N51" s="274"/>
      <c r="O51" s="274"/>
      <c r="P51" s="274"/>
    </row>
    <row r="52" spans="1:16">
      <c r="A52" s="252" t="s">
        <v>314</v>
      </c>
      <c r="B52" s="245">
        <v>13</v>
      </c>
      <c r="C52" s="246">
        <v>0</v>
      </c>
      <c r="D52" s="246"/>
      <c r="E52" s="246"/>
      <c r="F52" s="246"/>
      <c r="G52" s="246"/>
      <c r="H52" s="246">
        <v>0</v>
      </c>
      <c r="I52" s="269" t="s">
        <v>315</v>
      </c>
      <c r="J52" s="245">
        <v>46</v>
      </c>
      <c r="K52" s="246">
        <v>0</v>
      </c>
      <c r="L52" s="246"/>
      <c r="M52" s="246"/>
      <c r="N52" s="246"/>
      <c r="O52" s="246"/>
      <c r="P52" s="246"/>
    </row>
    <row r="53" spans="1:16">
      <c r="A53" s="252" t="s">
        <v>316</v>
      </c>
      <c r="B53" s="245">
        <v>14</v>
      </c>
      <c r="C53" s="246">
        <v>0</v>
      </c>
      <c r="D53" s="246"/>
      <c r="E53" s="246"/>
      <c r="F53" s="246"/>
      <c r="G53" s="246"/>
      <c r="H53" s="246">
        <v>0</v>
      </c>
      <c r="I53" s="269" t="s">
        <v>317</v>
      </c>
      <c r="J53" s="245">
        <v>47</v>
      </c>
      <c r="K53" s="246">
        <v>0</v>
      </c>
      <c r="L53" s="246"/>
      <c r="M53" s="246"/>
      <c r="N53" s="246"/>
      <c r="O53" s="246"/>
      <c r="P53" s="246"/>
    </row>
    <row r="54" spans="1:16">
      <c r="A54" s="252" t="s">
        <v>318</v>
      </c>
      <c r="B54" s="245">
        <v>15</v>
      </c>
      <c r="C54" s="246">
        <v>81.57</v>
      </c>
      <c r="D54" s="246"/>
      <c r="E54" s="254">
        <v>81.57</v>
      </c>
      <c r="F54" s="246"/>
      <c r="G54" s="246"/>
      <c r="H54" s="188"/>
      <c r="I54" s="271" t="s">
        <v>319</v>
      </c>
      <c r="J54" s="245">
        <v>48</v>
      </c>
      <c r="K54" s="246">
        <v>0</v>
      </c>
      <c r="L54" s="246"/>
      <c r="M54" s="246"/>
      <c r="N54" s="246"/>
      <c r="O54" s="246"/>
      <c r="P54" s="246">
        <v>0</v>
      </c>
    </row>
    <row r="55" spans="1:16">
      <c r="A55" s="252" t="s">
        <v>320</v>
      </c>
      <c r="B55" s="245">
        <v>16</v>
      </c>
      <c r="C55" s="246">
        <v>754.21</v>
      </c>
      <c r="D55" s="246"/>
      <c r="E55" s="246"/>
      <c r="F55" s="246">
        <v>754.21</v>
      </c>
      <c r="G55" s="246"/>
      <c r="I55" s="269" t="s">
        <v>321</v>
      </c>
      <c r="J55" s="245">
        <v>49</v>
      </c>
      <c r="K55" s="246">
        <v>0</v>
      </c>
      <c r="L55" s="270"/>
      <c r="M55" s="270"/>
      <c r="N55" s="270"/>
      <c r="O55" s="246"/>
      <c r="P55" s="246">
        <v>0</v>
      </c>
    </row>
    <row r="56" spans="1:16">
      <c r="A56" s="252" t="s">
        <v>322</v>
      </c>
      <c r="B56" s="245">
        <v>17</v>
      </c>
      <c r="C56" s="246">
        <v>9454160.76</v>
      </c>
      <c r="D56" s="251">
        <v>7391486.72</v>
      </c>
      <c r="E56" s="251">
        <v>1145357.02</v>
      </c>
      <c r="F56" s="251">
        <v>917317.02</v>
      </c>
      <c r="G56" s="251"/>
      <c r="H56" s="188"/>
      <c r="I56" s="269" t="s">
        <v>323</v>
      </c>
      <c r="J56" s="245">
        <v>50</v>
      </c>
      <c r="K56" s="246">
        <v>0</v>
      </c>
      <c r="L56" s="270"/>
      <c r="M56" s="270"/>
      <c r="N56" s="270"/>
      <c r="O56" s="246"/>
      <c r="P56" s="246">
        <v>0</v>
      </c>
    </row>
    <row r="57" spans="1:16">
      <c r="A57" s="252" t="s">
        <v>324</v>
      </c>
      <c r="B57" s="245">
        <v>18</v>
      </c>
      <c r="C57" s="246">
        <v>0</v>
      </c>
      <c r="D57" s="246"/>
      <c r="E57" s="246"/>
      <c r="F57" s="246"/>
      <c r="G57" s="246"/>
      <c r="H57" s="246"/>
      <c r="I57" s="269" t="s">
        <v>325</v>
      </c>
      <c r="J57" s="245">
        <v>51</v>
      </c>
      <c r="K57" s="246">
        <v>0</v>
      </c>
      <c r="L57" s="270"/>
      <c r="M57" s="270"/>
      <c r="N57" s="270"/>
      <c r="O57" s="246"/>
      <c r="P57" s="246">
        <v>0</v>
      </c>
    </row>
    <row r="58" ht="27" spans="1:16">
      <c r="A58" s="252" t="s">
        <v>326</v>
      </c>
      <c r="B58" s="245">
        <v>19</v>
      </c>
      <c r="C58" s="246">
        <v>0</v>
      </c>
      <c r="D58" s="246"/>
      <c r="E58" s="246"/>
      <c r="F58" s="246"/>
      <c r="G58" s="246"/>
      <c r="H58" s="246"/>
      <c r="I58" s="275" t="s">
        <v>327</v>
      </c>
      <c r="J58" s="245">
        <v>52</v>
      </c>
      <c r="K58" s="246">
        <v>0</v>
      </c>
      <c r="L58" s="270"/>
      <c r="M58" s="270"/>
      <c r="N58" s="270"/>
      <c r="O58" s="246"/>
      <c r="P58" s="246"/>
    </row>
    <row r="59" spans="1:16">
      <c r="A59" s="252" t="s">
        <v>328</v>
      </c>
      <c r="B59" s="245">
        <v>20</v>
      </c>
      <c r="C59" s="246">
        <v>-61961.85</v>
      </c>
      <c r="D59" s="246">
        <v>-56109.11</v>
      </c>
      <c r="E59" s="246">
        <v>-3396.36</v>
      </c>
      <c r="F59" s="246">
        <v>-2456.38</v>
      </c>
      <c r="G59" s="246"/>
      <c r="H59" s="188"/>
      <c r="I59" s="269" t="s">
        <v>329</v>
      </c>
      <c r="J59" s="245">
        <v>53</v>
      </c>
      <c r="K59" s="246">
        <v>0</v>
      </c>
      <c r="L59" s="270"/>
      <c r="M59" s="270"/>
      <c r="N59" s="270"/>
      <c r="O59" s="246"/>
      <c r="P59" s="246">
        <v>0</v>
      </c>
    </row>
    <row r="60" ht="27" spans="1:16">
      <c r="A60" s="252" t="s">
        <v>330</v>
      </c>
      <c r="B60" s="245">
        <v>21</v>
      </c>
      <c r="C60" s="246">
        <v>7843.82</v>
      </c>
      <c r="D60" s="257">
        <v>3956</v>
      </c>
      <c r="E60" s="257">
        <v>625</v>
      </c>
      <c r="F60" s="257">
        <v>3262.82</v>
      </c>
      <c r="G60" s="257"/>
      <c r="H60" s="257"/>
      <c r="I60" s="275" t="s">
        <v>331</v>
      </c>
      <c r="J60" s="245">
        <v>54</v>
      </c>
      <c r="K60" s="246">
        <v>0</v>
      </c>
      <c r="L60" s="270"/>
      <c r="M60" s="270"/>
      <c r="N60" s="270"/>
      <c r="O60" s="246"/>
      <c r="P60" s="246">
        <v>0</v>
      </c>
    </row>
    <row r="61" spans="1:16">
      <c r="A61" s="252" t="s">
        <v>332</v>
      </c>
      <c r="B61" s="245">
        <v>22</v>
      </c>
      <c r="C61" s="246">
        <v>-69805.67</v>
      </c>
      <c r="D61" s="257">
        <v>-60065.11</v>
      </c>
      <c r="E61" s="257">
        <v>-4021.36</v>
      </c>
      <c r="F61" s="257">
        <v>-5719.2</v>
      </c>
      <c r="G61" s="257"/>
      <c r="H61" s="257"/>
      <c r="I61" s="269" t="s">
        <v>333</v>
      </c>
      <c r="J61" s="245">
        <v>55</v>
      </c>
      <c r="K61" s="246">
        <v>0</v>
      </c>
      <c r="L61" s="270"/>
      <c r="M61" s="270"/>
      <c r="N61" s="270"/>
      <c r="O61" s="246"/>
      <c r="P61" s="246">
        <v>0</v>
      </c>
    </row>
    <row r="62" spans="1:16">
      <c r="A62" s="252" t="s">
        <v>504</v>
      </c>
      <c r="B62" s="245">
        <v>23</v>
      </c>
      <c r="C62" s="246">
        <v>0</v>
      </c>
      <c r="D62" s="246"/>
      <c r="E62" s="246"/>
      <c r="F62" s="246"/>
      <c r="G62" s="246"/>
      <c r="H62" s="246"/>
      <c r="I62" s="269" t="s">
        <v>335</v>
      </c>
      <c r="J62" s="245">
        <v>56</v>
      </c>
      <c r="K62" s="246">
        <v>0</v>
      </c>
      <c r="L62" s="270"/>
      <c r="M62" s="270"/>
      <c r="N62" s="270"/>
      <c r="O62" s="246"/>
      <c r="P62" s="246">
        <v>0</v>
      </c>
    </row>
    <row r="63" spans="1:16">
      <c r="A63" s="252" t="s">
        <v>336</v>
      </c>
      <c r="B63" s="245">
        <v>24</v>
      </c>
      <c r="C63" s="246">
        <v>146361.789</v>
      </c>
      <c r="D63" s="246"/>
      <c r="E63" s="246">
        <v>146361.789</v>
      </c>
      <c r="F63" s="246"/>
      <c r="G63" s="246"/>
      <c r="H63" s="246"/>
      <c r="I63" s="269" t="s">
        <v>337</v>
      </c>
      <c r="J63" s="245">
        <v>57</v>
      </c>
      <c r="K63" s="246">
        <v>0</v>
      </c>
      <c r="L63" s="270"/>
      <c r="M63" s="270"/>
      <c r="N63" s="270"/>
      <c r="O63" s="246"/>
      <c r="P63" s="246">
        <v>0</v>
      </c>
    </row>
    <row r="64" spans="1:16">
      <c r="A64" s="252" t="s">
        <v>338</v>
      </c>
      <c r="B64" s="245">
        <v>25</v>
      </c>
      <c r="C64" s="246">
        <v>0</v>
      </c>
      <c r="D64" s="246"/>
      <c r="E64" s="246"/>
      <c r="F64" s="246"/>
      <c r="G64" s="246"/>
      <c r="H64" s="246">
        <v>0</v>
      </c>
      <c r="I64" s="269" t="s">
        <v>339</v>
      </c>
      <c r="J64" s="245">
        <v>58</v>
      </c>
      <c r="K64" s="246">
        <v>0</v>
      </c>
      <c r="L64" s="270"/>
      <c r="M64" s="270"/>
      <c r="N64" s="270"/>
      <c r="O64" s="246"/>
      <c r="P64" s="246"/>
    </row>
    <row r="65" spans="1:16">
      <c r="A65" s="252" t="s">
        <v>340</v>
      </c>
      <c r="B65" s="245">
        <v>26</v>
      </c>
      <c r="C65" s="246">
        <v>0</v>
      </c>
      <c r="D65" s="246"/>
      <c r="E65" s="246"/>
      <c r="F65" s="246"/>
      <c r="G65" s="246"/>
      <c r="H65" s="246">
        <v>0</v>
      </c>
      <c r="I65" s="269" t="s">
        <v>341</v>
      </c>
      <c r="J65" s="245">
        <v>59</v>
      </c>
      <c r="K65" s="246">
        <v>0</v>
      </c>
      <c r="L65" s="270"/>
      <c r="M65" s="270"/>
      <c r="N65" s="270"/>
      <c r="O65" s="246"/>
      <c r="P65" s="246"/>
    </row>
    <row r="66" spans="1:16">
      <c r="A66" s="252" t="s">
        <v>505</v>
      </c>
      <c r="B66" s="245">
        <v>27</v>
      </c>
      <c r="C66" s="246">
        <v>150000</v>
      </c>
      <c r="D66" s="246">
        <v>150000</v>
      </c>
      <c r="E66" s="246"/>
      <c r="F66" s="246"/>
      <c r="G66" s="246"/>
      <c r="H66" s="246"/>
      <c r="I66" s="271" t="s">
        <v>343</v>
      </c>
      <c r="J66" s="245">
        <v>60</v>
      </c>
      <c r="K66" s="246">
        <v>1800487.441</v>
      </c>
      <c r="L66" s="246">
        <v>1137252.12</v>
      </c>
      <c r="M66" s="246">
        <v>1640081.911</v>
      </c>
      <c r="N66" s="246">
        <v>-976846.59</v>
      </c>
      <c r="O66" s="246"/>
      <c r="P66" s="246">
        <v>-393542.09</v>
      </c>
    </row>
    <row r="67" spans="1:16">
      <c r="A67" s="252" t="s">
        <v>506</v>
      </c>
      <c r="B67" s="245">
        <v>28</v>
      </c>
      <c r="C67" s="246">
        <v>0</v>
      </c>
      <c r="D67" s="246"/>
      <c r="E67" s="246"/>
      <c r="F67" s="246"/>
      <c r="G67" s="246"/>
      <c r="H67" s="246">
        <v>0</v>
      </c>
      <c r="I67" s="269" t="s">
        <v>345</v>
      </c>
      <c r="J67" s="245">
        <v>61</v>
      </c>
      <c r="K67" s="246">
        <v>1800487.441</v>
      </c>
      <c r="L67" s="246">
        <v>1137252.12</v>
      </c>
      <c r="M67" s="246">
        <v>1640081.911</v>
      </c>
      <c r="N67" s="246">
        <v>-976846.59</v>
      </c>
      <c r="O67" s="246"/>
      <c r="P67" s="246">
        <v>-393542.09</v>
      </c>
    </row>
    <row r="68" spans="1:16">
      <c r="A68" s="252" t="s">
        <v>507</v>
      </c>
      <c r="B68" s="245">
        <v>29</v>
      </c>
      <c r="C68" s="246">
        <v>0</v>
      </c>
      <c r="D68" s="246"/>
      <c r="E68" s="246"/>
      <c r="F68" s="246"/>
      <c r="G68" s="246"/>
      <c r="H68" s="246">
        <v>0</v>
      </c>
      <c r="I68" s="269" t="s">
        <v>347</v>
      </c>
      <c r="J68" s="245">
        <v>62</v>
      </c>
      <c r="K68" s="246">
        <v>0</v>
      </c>
      <c r="L68" s="270"/>
      <c r="M68" s="270"/>
      <c r="N68" s="270"/>
      <c r="O68" s="246"/>
      <c r="P68" s="246"/>
    </row>
    <row r="69" spans="1:16">
      <c r="A69" s="258" t="s">
        <v>348</v>
      </c>
      <c r="B69" s="259">
        <v>30</v>
      </c>
      <c r="C69" s="246">
        <v>0</v>
      </c>
      <c r="D69" s="260"/>
      <c r="E69" s="260"/>
      <c r="F69" s="260"/>
      <c r="G69" s="260"/>
      <c r="H69" s="260"/>
      <c r="I69" s="276" t="s">
        <v>349</v>
      </c>
      <c r="J69" s="245">
        <v>63</v>
      </c>
      <c r="K69" s="246">
        <v>0</v>
      </c>
      <c r="L69" s="277"/>
      <c r="M69" s="277"/>
      <c r="N69" s="277"/>
      <c r="O69" s="246"/>
      <c r="P69" s="246"/>
    </row>
    <row r="70" spans="1:16">
      <c r="A70" s="244" t="s">
        <v>508</v>
      </c>
      <c r="B70" s="259">
        <v>31</v>
      </c>
      <c r="C70" s="246">
        <v>2723247.171</v>
      </c>
      <c r="D70" s="260">
        <v>1923533.27</v>
      </c>
      <c r="E70" s="260">
        <v>1776560.491</v>
      </c>
      <c r="F70" s="260">
        <v>-976846.59</v>
      </c>
      <c r="G70" s="260"/>
      <c r="H70" s="260">
        <v>0</v>
      </c>
      <c r="I70" s="275" t="s">
        <v>351</v>
      </c>
      <c r="J70" s="245">
        <v>64</v>
      </c>
      <c r="K70" s="246">
        <v>0</v>
      </c>
      <c r="L70" s="277"/>
      <c r="M70" s="277"/>
      <c r="N70" s="277"/>
      <c r="O70" s="246"/>
      <c r="P70" s="246"/>
    </row>
    <row r="71" spans="1:16">
      <c r="A71" s="258" t="s">
        <v>352</v>
      </c>
      <c r="B71" s="245">
        <v>32</v>
      </c>
      <c r="C71" s="246">
        <v>18.43</v>
      </c>
      <c r="D71" s="251">
        <v>18.43</v>
      </c>
      <c r="E71" s="251"/>
      <c r="F71" s="251"/>
      <c r="G71" s="251"/>
      <c r="H71" s="188"/>
      <c r="I71" s="278" t="s">
        <v>353</v>
      </c>
      <c r="J71" s="245">
        <v>65</v>
      </c>
      <c r="K71" s="246">
        <v>0</v>
      </c>
      <c r="L71" s="270"/>
      <c r="M71" s="270"/>
      <c r="N71" s="270"/>
      <c r="O71" s="246"/>
      <c r="P71" s="246"/>
    </row>
    <row r="72" ht="15.75" spans="1:16">
      <c r="A72" s="263" t="s">
        <v>354</v>
      </c>
      <c r="B72" s="264">
        <v>33</v>
      </c>
      <c r="C72" s="265"/>
      <c r="D72" s="265"/>
      <c r="E72" s="265"/>
      <c r="F72" s="265"/>
      <c r="G72" s="265"/>
      <c r="H72" s="265"/>
      <c r="I72" s="279"/>
      <c r="J72" s="264">
        <v>66</v>
      </c>
      <c r="K72" s="265">
        <v>0</v>
      </c>
      <c r="L72" s="284"/>
      <c r="M72" s="284"/>
      <c r="N72" s="284"/>
      <c r="O72" s="284"/>
      <c r="P72" s="284"/>
    </row>
    <row r="73" spans="1:16">
      <c r="A73" s="239" t="s">
        <v>509</v>
      </c>
      <c r="C73" s="266"/>
      <c r="D73" s="266"/>
      <c r="E73" s="266"/>
      <c r="F73" s="266"/>
      <c r="G73" s="266"/>
      <c r="H73" s="267"/>
      <c r="K73" s="266"/>
      <c r="L73" s="266"/>
      <c r="M73" s="266"/>
      <c r="N73" s="266"/>
      <c r="O73" s="266"/>
      <c r="P73" s="266"/>
    </row>
  </sheetData>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
  <sheetViews>
    <sheetView zoomScale="70" zoomScaleNormal="70" workbookViewId="0">
      <pane ySplit="1" topLeftCell="A40" activePane="bottomLeft" state="frozen"/>
      <selection/>
      <selection pane="bottomLeft" activeCell="C26" sqref="C26"/>
    </sheetView>
  </sheetViews>
  <sheetFormatPr defaultColWidth="9" defaultRowHeight="15"/>
  <cols>
    <col min="1" max="1" width="40.7583333333333" style="145" customWidth="1"/>
    <col min="2" max="2" width="5.625" style="145" customWidth="1"/>
    <col min="3" max="4" width="17.7166666666667" style="146" customWidth="1"/>
    <col min="5" max="5" width="14.125" style="144" customWidth="1"/>
    <col min="6" max="7" width="14.375" style="144" customWidth="1"/>
    <col min="8" max="8" width="58.2583333333333" style="145" customWidth="1"/>
    <col min="9" max="9" width="5.625" style="145" customWidth="1"/>
    <col min="10" max="11" width="17.125" style="146" customWidth="1"/>
    <col min="12" max="12" width="14.125" style="144" customWidth="1"/>
    <col min="13" max="13" width="18.0333333333333" style="144" customWidth="1"/>
    <col min="14" max="14" width="14.375" style="144" customWidth="1"/>
    <col min="15" max="15" width="16.125" style="145"/>
    <col min="16" max="16" width="12.8" style="145"/>
    <col min="17" max="17" width="15.1833333333333" style="145"/>
    <col min="18" max="16384" width="9" style="145"/>
  </cols>
  <sheetData>
    <row r="1" ht="30" customHeight="1" spans="1:14">
      <c r="A1" s="450" t="s">
        <v>360</v>
      </c>
      <c r="B1" s="451" t="s">
        <v>4</v>
      </c>
      <c r="C1" s="128" t="s">
        <v>491</v>
      </c>
      <c r="D1" s="128" t="s">
        <v>510</v>
      </c>
      <c r="E1" s="129" t="s">
        <v>492</v>
      </c>
      <c r="F1" s="129" t="s">
        <v>493</v>
      </c>
      <c r="G1" s="129" t="s">
        <v>494</v>
      </c>
      <c r="H1" s="451" t="s">
        <v>363</v>
      </c>
      <c r="I1" s="451" t="s">
        <v>4</v>
      </c>
      <c r="J1" s="128" t="s">
        <v>491</v>
      </c>
      <c r="K1" s="128" t="s">
        <v>510</v>
      </c>
      <c r="L1" s="129" t="s">
        <v>492</v>
      </c>
      <c r="M1" s="206" t="s">
        <v>511</v>
      </c>
      <c r="N1" s="206" t="s">
        <v>512</v>
      </c>
    </row>
    <row r="2" s="142" customFormat="1" ht="20.1" customHeight="1" spans="1:14">
      <c r="A2" s="452" t="s">
        <v>364</v>
      </c>
      <c r="B2" s="441" t="s">
        <v>8</v>
      </c>
      <c r="C2" s="151"/>
      <c r="D2" s="151"/>
      <c r="E2" s="152"/>
      <c r="F2" s="453" t="s">
        <v>365</v>
      </c>
      <c r="G2" s="152"/>
      <c r="H2" s="153" t="s">
        <v>366</v>
      </c>
      <c r="I2" s="441" t="s">
        <v>125</v>
      </c>
      <c r="J2" s="151">
        <f t="shared" ref="J2:J11" si="0">M2+L2+N2</f>
        <v>0</v>
      </c>
      <c r="K2" s="151"/>
      <c r="L2" s="85"/>
      <c r="M2" s="207"/>
      <c r="N2" s="207"/>
    </row>
    <row r="3" s="142" customFormat="1" ht="20.1" customHeight="1" spans="1:15">
      <c r="A3" s="454" t="s">
        <v>367</v>
      </c>
      <c r="B3" s="441" t="s">
        <v>13</v>
      </c>
      <c r="C3" s="155">
        <f>F3+E3+G3</f>
        <v>14358035.56</v>
      </c>
      <c r="D3" s="155"/>
      <c r="E3" s="155">
        <v>9233000</v>
      </c>
      <c r="F3" s="155">
        <v>4867658.4</v>
      </c>
      <c r="G3" s="155">
        <v>257377.16</v>
      </c>
      <c r="H3" s="455" t="s">
        <v>368</v>
      </c>
      <c r="I3" s="441" t="s">
        <v>129</v>
      </c>
      <c r="J3" s="151">
        <f t="shared" si="0"/>
        <v>0</v>
      </c>
      <c r="K3" s="151"/>
      <c r="L3" s="85">
        <v>0</v>
      </c>
      <c r="M3" s="207">
        <v>0</v>
      </c>
      <c r="N3" s="207"/>
      <c r="O3" s="142">
        <f>C3-[2]现金流量表!$C$6</f>
        <v>0</v>
      </c>
    </row>
    <row r="4" s="142" customFormat="1" ht="20.1" customHeight="1" spans="1:14">
      <c r="A4" s="156" t="s">
        <v>369</v>
      </c>
      <c r="B4" s="441" t="s">
        <v>17</v>
      </c>
      <c r="C4" s="155">
        <f t="shared" ref="C4:C30" si="1">F4+E4+G4</f>
        <v>0</v>
      </c>
      <c r="D4" s="155"/>
      <c r="E4" s="85">
        <v>0</v>
      </c>
      <c r="F4" s="85">
        <v>0</v>
      </c>
      <c r="G4" s="85"/>
      <c r="H4" s="455" t="s">
        <v>370</v>
      </c>
      <c r="I4" s="441" t="s">
        <v>133</v>
      </c>
      <c r="J4" s="151">
        <f t="shared" si="0"/>
        <v>2000000</v>
      </c>
      <c r="K4" s="151"/>
      <c r="L4" s="188"/>
      <c r="M4" s="207"/>
      <c r="N4" s="208">
        <v>2000000</v>
      </c>
    </row>
    <row r="5" s="143" customFormat="1" ht="20.1" customHeight="1" spans="1:17">
      <c r="A5" s="155" t="s">
        <v>371</v>
      </c>
      <c r="B5" s="456" t="s">
        <v>21</v>
      </c>
      <c r="C5" s="158">
        <f t="shared" si="1"/>
        <v>0</v>
      </c>
      <c r="D5" s="158"/>
      <c r="E5" s="159">
        <v>0</v>
      </c>
      <c r="F5" s="159">
        <v>0</v>
      </c>
      <c r="G5" s="159"/>
      <c r="H5" s="457" t="s">
        <v>372</v>
      </c>
      <c r="I5" s="456" t="s">
        <v>137</v>
      </c>
      <c r="J5" s="155">
        <f t="shared" si="0"/>
        <v>2000000</v>
      </c>
      <c r="K5" s="155"/>
      <c r="L5" s="209">
        <f>E29+E30+SUM(L2:L4)</f>
        <v>0</v>
      </c>
      <c r="M5" s="210">
        <f>F29+F30+SUM(M2:M4)</f>
        <v>0</v>
      </c>
      <c r="N5" s="211">
        <f>N4</f>
        <v>2000000</v>
      </c>
      <c r="Q5" s="236">
        <f>J5-[2]现金流量表!$C$22</f>
        <v>2000000</v>
      </c>
    </row>
    <row r="6" s="142" customFormat="1" ht="20.1" customHeight="1" spans="1:17">
      <c r="A6" s="156" t="s">
        <v>373</v>
      </c>
      <c r="B6" s="441" t="s">
        <v>25</v>
      </c>
      <c r="C6" s="155">
        <f t="shared" si="1"/>
        <v>0</v>
      </c>
      <c r="D6" s="155"/>
      <c r="E6" s="85">
        <v>0</v>
      </c>
      <c r="F6" s="85">
        <v>0</v>
      </c>
      <c r="G6" s="85"/>
      <c r="H6" s="153" t="s">
        <v>374</v>
      </c>
      <c r="I6" s="441" t="s">
        <v>141</v>
      </c>
      <c r="J6" s="155">
        <f t="shared" si="0"/>
        <v>3610495.81</v>
      </c>
      <c r="K6" s="155"/>
      <c r="L6" s="188">
        <v>88812.38</v>
      </c>
      <c r="M6" s="207">
        <v>25855.2</v>
      </c>
      <c r="N6" s="207">
        <v>3495828.23</v>
      </c>
      <c r="Q6" s="142">
        <f>J6-[2]现金流量表!$C$23</f>
        <v>13371.1899999999</v>
      </c>
    </row>
    <row r="7" s="142" customFormat="1" ht="20.1" customHeight="1" spans="1:17">
      <c r="A7" s="156" t="s">
        <v>375</v>
      </c>
      <c r="B7" s="441" t="s">
        <v>29</v>
      </c>
      <c r="C7" s="155">
        <f t="shared" si="1"/>
        <v>0</v>
      </c>
      <c r="D7" s="155"/>
      <c r="E7" s="85">
        <v>0</v>
      </c>
      <c r="F7" s="85">
        <v>0</v>
      </c>
      <c r="G7" s="85"/>
      <c r="H7" s="455" t="s">
        <v>376</v>
      </c>
      <c r="I7" s="441" t="s">
        <v>145</v>
      </c>
      <c r="J7" s="155">
        <v>0</v>
      </c>
      <c r="K7" s="155">
        <v>1000000</v>
      </c>
      <c r="L7" s="85">
        <v>1000000</v>
      </c>
      <c r="M7" s="207"/>
      <c r="N7" s="207"/>
      <c r="Q7" s="142">
        <f>J7-[2]现金流量表!$C$17</f>
        <v>0</v>
      </c>
    </row>
    <row r="8" s="142" customFormat="1" ht="20.1" customHeight="1" spans="1:14">
      <c r="A8" s="156" t="s">
        <v>377</v>
      </c>
      <c r="B8" s="441" t="s">
        <v>33</v>
      </c>
      <c r="C8" s="155">
        <f t="shared" si="1"/>
        <v>0</v>
      </c>
      <c r="D8" s="155"/>
      <c r="E8" s="85">
        <v>0</v>
      </c>
      <c r="F8" s="85">
        <v>0</v>
      </c>
      <c r="G8" s="85"/>
      <c r="H8" s="161" t="s">
        <v>378</v>
      </c>
      <c r="I8" s="441" t="s">
        <v>149</v>
      </c>
      <c r="J8" s="155">
        <f t="shared" si="0"/>
        <v>0</v>
      </c>
      <c r="K8" s="155"/>
      <c r="L8" s="85">
        <v>0</v>
      </c>
      <c r="M8" s="207">
        <v>0</v>
      </c>
      <c r="N8" s="207"/>
    </row>
    <row r="9" s="142" customFormat="1" ht="20.1" customHeight="1" spans="1:14">
      <c r="A9" s="162" t="s">
        <v>379</v>
      </c>
      <c r="B9" s="441" t="s">
        <v>37</v>
      </c>
      <c r="C9" s="155">
        <f t="shared" si="1"/>
        <v>0</v>
      </c>
      <c r="D9" s="155"/>
      <c r="E9" s="85">
        <v>0</v>
      </c>
      <c r="F9" s="85">
        <v>0</v>
      </c>
      <c r="G9" s="85"/>
      <c r="H9" s="455" t="s">
        <v>380</v>
      </c>
      <c r="I9" s="441" t="s">
        <v>153</v>
      </c>
      <c r="J9" s="155">
        <f t="shared" si="0"/>
        <v>0</v>
      </c>
      <c r="K9" s="155"/>
      <c r="L9" s="85">
        <v>0</v>
      </c>
      <c r="M9" s="207">
        <v>0</v>
      </c>
      <c r="N9" s="207"/>
    </row>
    <row r="10" s="142" customFormat="1" ht="20.1" customHeight="1" spans="1:14">
      <c r="A10" s="162" t="s">
        <v>381</v>
      </c>
      <c r="B10" s="441" t="s">
        <v>41</v>
      </c>
      <c r="C10" s="155">
        <f t="shared" si="1"/>
        <v>0</v>
      </c>
      <c r="D10" s="155"/>
      <c r="E10" s="85">
        <v>0</v>
      </c>
      <c r="F10" s="85">
        <v>0</v>
      </c>
      <c r="G10" s="85"/>
      <c r="H10" s="455" t="s">
        <v>382</v>
      </c>
      <c r="I10" s="441" t="s">
        <v>157</v>
      </c>
      <c r="J10" s="155">
        <f t="shared" si="0"/>
        <v>0</v>
      </c>
      <c r="K10" s="155"/>
      <c r="L10" s="188"/>
      <c r="M10" s="207"/>
      <c r="N10" s="212"/>
    </row>
    <row r="11" s="142" customFormat="1" ht="20.1" customHeight="1" spans="1:17">
      <c r="A11" s="162" t="s">
        <v>383</v>
      </c>
      <c r="B11" s="441" t="s">
        <v>45</v>
      </c>
      <c r="C11" s="155">
        <f t="shared" si="1"/>
        <v>0</v>
      </c>
      <c r="D11" s="155"/>
      <c r="E11" s="85">
        <v>0</v>
      </c>
      <c r="F11" s="85">
        <v>0</v>
      </c>
      <c r="G11" s="85"/>
      <c r="H11" s="458" t="s">
        <v>384</v>
      </c>
      <c r="I11" s="441" t="s">
        <v>161</v>
      </c>
      <c r="J11" s="155">
        <f>M11+L11+N11-K11</f>
        <v>3610495.81</v>
      </c>
      <c r="K11" s="155">
        <f>K7</f>
        <v>1000000</v>
      </c>
      <c r="L11" s="172">
        <f>SUM(L6:L10)</f>
        <v>1088812.38</v>
      </c>
      <c r="M11" s="172">
        <f>SUM(M6:M10)</f>
        <v>25855.2</v>
      </c>
      <c r="N11" s="172">
        <f>SUM(N6:N10)</f>
        <v>3495828.23</v>
      </c>
      <c r="Q11" s="142">
        <f>J11-[2]现金流量表!$C$27</f>
        <v>13371.1899999995</v>
      </c>
    </row>
    <row r="12" s="142" customFormat="1" ht="20.1" customHeight="1" spans="1:17">
      <c r="A12" s="162" t="s">
        <v>385</v>
      </c>
      <c r="B12" s="441" t="s">
        <v>49</v>
      </c>
      <c r="C12" s="155">
        <f t="shared" si="1"/>
        <v>0</v>
      </c>
      <c r="D12" s="155"/>
      <c r="E12" s="85">
        <v>0</v>
      </c>
      <c r="F12" s="85">
        <v>0</v>
      </c>
      <c r="G12" s="85"/>
      <c r="H12" s="163" t="s">
        <v>386</v>
      </c>
      <c r="I12" s="441" t="s">
        <v>165</v>
      </c>
      <c r="J12" s="155">
        <f>J5-J11</f>
        <v>-1610495.81</v>
      </c>
      <c r="K12" s="155"/>
      <c r="L12" s="172">
        <f>L5-L11</f>
        <v>-1088812.38</v>
      </c>
      <c r="M12" s="172">
        <f>M5-M11</f>
        <v>-25855.2</v>
      </c>
      <c r="N12" s="172">
        <f>N5-N11</f>
        <v>-1495828.23</v>
      </c>
      <c r="Q12" s="142">
        <f>J12-[2]现金流量表!$C$28</f>
        <v>1986628.81</v>
      </c>
    </row>
    <row r="13" s="142" customFormat="1" ht="20.1" customHeight="1" spans="1:14">
      <c r="A13" s="162" t="s">
        <v>387</v>
      </c>
      <c r="B13" s="441" t="s">
        <v>53</v>
      </c>
      <c r="C13" s="155">
        <f t="shared" si="1"/>
        <v>0</v>
      </c>
      <c r="D13" s="155"/>
      <c r="E13" s="85">
        <v>0</v>
      </c>
      <c r="F13" s="85">
        <v>0</v>
      </c>
      <c r="G13" s="85"/>
      <c r="H13" s="459" t="s">
        <v>388</v>
      </c>
      <c r="I13" s="441" t="s">
        <v>169</v>
      </c>
      <c r="J13" s="155">
        <f>M13+L13</f>
        <v>0</v>
      </c>
      <c r="K13" s="155"/>
      <c r="L13" s="152"/>
      <c r="M13" s="213"/>
      <c r="N13" s="213"/>
    </row>
    <row r="14" s="142" customFormat="1" ht="20.1" customHeight="1" spans="1:17">
      <c r="A14" s="460" t="s">
        <v>389</v>
      </c>
      <c r="B14" s="441" t="s">
        <v>57</v>
      </c>
      <c r="C14" s="155">
        <f t="shared" si="1"/>
        <v>0</v>
      </c>
      <c r="D14" s="155"/>
      <c r="E14" s="166"/>
      <c r="F14" s="166"/>
      <c r="G14" s="167"/>
      <c r="H14" s="455" t="s">
        <v>390</v>
      </c>
      <c r="I14" s="441" t="s">
        <v>173</v>
      </c>
      <c r="J14" s="155">
        <f>M14+L14+N14-K14</f>
        <v>2000000</v>
      </c>
      <c r="K14" s="155">
        <v>1000000</v>
      </c>
      <c r="L14" s="188">
        <v>2000000</v>
      </c>
      <c r="M14" s="213"/>
      <c r="N14" s="213">
        <v>1000000</v>
      </c>
      <c r="Q14" s="142">
        <f>J14-[2]现金流量表!$C$30</f>
        <v>0</v>
      </c>
    </row>
    <row r="15" s="142" customFormat="1" ht="20.1" customHeight="1" spans="1:15">
      <c r="A15" s="454" t="s">
        <v>391</v>
      </c>
      <c r="B15" s="441" t="s">
        <v>61</v>
      </c>
      <c r="C15" s="168">
        <f>F15+E15+G15-D15</f>
        <v>3858458.73</v>
      </c>
      <c r="D15" s="168">
        <f>D16</f>
        <v>4399201.76</v>
      </c>
      <c r="E15" s="169">
        <v>2677788.65</v>
      </c>
      <c r="F15" s="169">
        <v>3019703.26</v>
      </c>
      <c r="G15" s="169">
        <v>2560168.58</v>
      </c>
      <c r="H15" s="153" t="s">
        <v>392</v>
      </c>
      <c r="I15" s="441" t="s">
        <v>177</v>
      </c>
      <c r="J15" s="155">
        <f>M15+L15+N15</f>
        <v>0</v>
      </c>
      <c r="K15" s="155"/>
      <c r="L15" s="85"/>
      <c r="M15" s="213"/>
      <c r="N15" s="213"/>
      <c r="O15" s="214">
        <f>C15-[2]现金流量表!$C$8</f>
        <v>-3399201.76</v>
      </c>
    </row>
    <row r="16" s="142" customFormat="1" ht="20.1" customHeight="1" spans="1:15">
      <c r="A16" s="461" t="s">
        <v>393</v>
      </c>
      <c r="B16" s="441" t="s">
        <v>65</v>
      </c>
      <c r="C16" s="171">
        <f>E16+F16+G16-D16</f>
        <v>18216494.29</v>
      </c>
      <c r="D16" s="171">
        <f>3000000+1399201.76</f>
        <v>4399201.76</v>
      </c>
      <c r="E16" s="171">
        <f>SUM(E3:E15)</f>
        <v>11910788.65</v>
      </c>
      <c r="F16" s="172">
        <f>SUM(F3:F15)</f>
        <v>7887361.66</v>
      </c>
      <c r="G16" s="172">
        <f>SUM(G3:G15)</f>
        <v>2817545.74</v>
      </c>
      <c r="H16" s="455" t="s">
        <v>394</v>
      </c>
      <c r="I16" s="441" t="s">
        <v>181</v>
      </c>
      <c r="J16" s="155">
        <f>M16+L16+N16</f>
        <v>0</v>
      </c>
      <c r="K16" s="155"/>
      <c r="L16" s="188"/>
      <c r="M16" s="213">
        <v>0</v>
      </c>
      <c r="N16" s="213"/>
      <c r="O16" s="214">
        <f>C16-[2]现金流量表!$C$9</f>
        <v>-3399201.75999999</v>
      </c>
    </row>
    <row r="17" s="142" customFormat="1" ht="20.1" customHeight="1" spans="1:15">
      <c r="A17" s="454" t="s">
        <v>395</v>
      </c>
      <c r="B17" s="441" t="s">
        <v>69</v>
      </c>
      <c r="C17" s="168">
        <f t="shared" si="1"/>
        <v>1577642.4</v>
      </c>
      <c r="D17" s="168"/>
      <c r="E17" s="166">
        <v>27460</v>
      </c>
      <c r="F17" s="166">
        <v>1062318.16</v>
      </c>
      <c r="G17" s="167">
        <v>487864.24</v>
      </c>
      <c r="H17" s="153" t="s">
        <v>396</v>
      </c>
      <c r="I17" s="441" t="s">
        <v>185</v>
      </c>
      <c r="J17" s="155">
        <f>M17+L17+N17</f>
        <v>0</v>
      </c>
      <c r="K17" s="155"/>
      <c r="L17" s="85">
        <v>0</v>
      </c>
      <c r="M17" s="213">
        <v>0</v>
      </c>
      <c r="N17" s="213"/>
      <c r="O17" s="214">
        <f>C17-[2]现金流量表!$C$10</f>
        <v>-13245.1900000002</v>
      </c>
    </row>
    <row r="18" s="142" customFormat="1" ht="20.1" customHeight="1" spans="1:15">
      <c r="A18" s="162" t="s">
        <v>397</v>
      </c>
      <c r="B18" s="441" t="s">
        <v>73</v>
      </c>
      <c r="C18" s="155">
        <f t="shared" si="1"/>
        <v>0</v>
      </c>
      <c r="D18" s="151"/>
      <c r="E18" s="173"/>
      <c r="F18" s="85"/>
      <c r="G18" s="85"/>
      <c r="H18" s="455" t="s">
        <v>398</v>
      </c>
      <c r="I18" s="441" t="s">
        <v>189</v>
      </c>
      <c r="J18" s="155">
        <f t="shared" ref="J18:J25" si="2">M18+L18+N18</f>
        <v>0</v>
      </c>
      <c r="K18" s="155"/>
      <c r="L18" s="85">
        <v>0</v>
      </c>
      <c r="M18" s="213">
        <v>0</v>
      </c>
      <c r="N18" s="213"/>
      <c r="O18" s="214"/>
    </row>
    <row r="19" s="142" customFormat="1" ht="20.1" customHeight="1" spans="1:15">
      <c r="A19" s="162" t="s">
        <v>399</v>
      </c>
      <c r="B19" s="441" t="s">
        <v>77</v>
      </c>
      <c r="C19" s="155">
        <f t="shared" si="1"/>
        <v>0</v>
      </c>
      <c r="D19" s="151"/>
      <c r="E19" s="173"/>
      <c r="F19" s="85"/>
      <c r="G19" s="85"/>
      <c r="H19" s="458" t="s">
        <v>400</v>
      </c>
      <c r="I19" s="441" t="s">
        <v>193</v>
      </c>
      <c r="J19" s="155">
        <f>M19+L19+N19-K19</f>
        <v>2000000</v>
      </c>
      <c r="K19" s="155">
        <v>1000000</v>
      </c>
      <c r="L19" s="172">
        <f>SUM(L14:L18)</f>
        <v>2000000</v>
      </c>
      <c r="M19" s="172">
        <f>SUM(M14:M18)</f>
        <v>0</v>
      </c>
      <c r="N19" s="172">
        <f>SUM(N14:N18)</f>
        <v>1000000</v>
      </c>
      <c r="O19" s="214"/>
    </row>
    <row r="20" s="142" customFormat="1" ht="20.1" customHeight="1" spans="1:15">
      <c r="A20" s="162" t="s">
        <v>401</v>
      </c>
      <c r="B20" s="441" t="s">
        <v>81</v>
      </c>
      <c r="C20" s="155">
        <f t="shared" si="1"/>
        <v>0</v>
      </c>
      <c r="D20" s="151"/>
      <c r="E20" s="173"/>
      <c r="F20" s="85"/>
      <c r="G20" s="85"/>
      <c r="H20" s="455" t="s">
        <v>402</v>
      </c>
      <c r="I20" s="441" t="s">
        <v>197</v>
      </c>
      <c r="J20" s="151">
        <f t="shared" si="2"/>
        <v>0</v>
      </c>
      <c r="K20" s="151"/>
      <c r="L20" s="188"/>
      <c r="M20" s="213"/>
      <c r="N20" s="213"/>
      <c r="O20" s="214"/>
    </row>
    <row r="21" s="142" customFormat="1" ht="20.1" customHeight="1" spans="1:17">
      <c r="A21" s="162" t="s">
        <v>403</v>
      </c>
      <c r="B21" s="441" t="s">
        <v>85</v>
      </c>
      <c r="C21" s="155">
        <f t="shared" si="1"/>
        <v>0</v>
      </c>
      <c r="D21" s="151"/>
      <c r="E21" s="173"/>
      <c r="F21" s="85"/>
      <c r="G21" s="85"/>
      <c r="H21" s="455" t="s">
        <v>404</v>
      </c>
      <c r="I21" s="441" t="s">
        <v>201</v>
      </c>
      <c r="J21" s="151">
        <f t="shared" si="2"/>
        <v>100000</v>
      </c>
      <c r="K21" s="151"/>
      <c r="L21" s="215">
        <v>100000</v>
      </c>
      <c r="M21" s="213"/>
      <c r="N21" s="213"/>
      <c r="O21" s="214"/>
      <c r="Q21" s="142">
        <f>J21-[2]现金流量表!$C$36</f>
        <v>0</v>
      </c>
    </row>
    <row r="22" s="142" customFormat="1" ht="20.1" customHeight="1" spans="1:15">
      <c r="A22" s="162" t="s">
        <v>405</v>
      </c>
      <c r="B22" s="441" t="s">
        <v>89</v>
      </c>
      <c r="C22" s="155">
        <f t="shared" si="1"/>
        <v>0</v>
      </c>
      <c r="D22" s="151"/>
      <c r="E22" s="174"/>
      <c r="F22" s="175"/>
      <c r="G22" s="175"/>
      <c r="H22" s="153" t="s">
        <v>406</v>
      </c>
      <c r="I22" s="441" t="s">
        <v>205</v>
      </c>
      <c r="J22" s="151">
        <f t="shared" si="2"/>
        <v>0</v>
      </c>
      <c r="K22" s="151"/>
      <c r="L22" s="85">
        <v>0</v>
      </c>
      <c r="M22" s="213">
        <v>0</v>
      </c>
      <c r="N22" s="213"/>
      <c r="O22" s="214"/>
    </row>
    <row r="23" s="142" customFormat="1" ht="20.1" customHeight="1" spans="1:15">
      <c r="A23" s="454" t="s">
        <v>407</v>
      </c>
      <c r="B23" s="441" t="s">
        <v>93</v>
      </c>
      <c r="C23" s="155">
        <f t="shared" si="1"/>
        <v>13244556.34</v>
      </c>
      <c r="D23" s="151"/>
      <c r="E23" s="176">
        <v>7173326.61</v>
      </c>
      <c r="F23" s="167">
        <v>4884077</v>
      </c>
      <c r="G23" s="167">
        <v>1187152.73</v>
      </c>
      <c r="H23" s="455" t="s">
        <v>408</v>
      </c>
      <c r="I23" s="441" t="s">
        <v>209</v>
      </c>
      <c r="J23" s="151">
        <f t="shared" si="2"/>
        <v>0</v>
      </c>
      <c r="K23" s="151"/>
      <c r="L23" s="85">
        <v>0</v>
      </c>
      <c r="M23" s="213">
        <v>0</v>
      </c>
      <c r="N23" s="213"/>
      <c r="O23" s="214">
        <f>C23-[2]现金流量表!$C$11</f>
        <v>0</v>
      </c>
    </row>
    <row r="24" s="142" customFormat="1" ht="20.1" customHeight="1" spans="1:15">
      <c r="A24" s="154" t="s">
        <v>409</v>
      </c>
      <c r="B24" s="441" t="s">
        <v>97</v>
      </c>
      <c r="C24" s="155">
        <f t="shared" si="1"/>
        <v>1956091.01</v>
      </c>
      <c r="D24" s="151"/>
      <c r="E24" s="142">
        <v>1412703.26</v>
      </c>
      <c r="F24" s="177">
        <v>538201.37</v>
      </c>
      <c r="G24" s="178">
        <v>5186.38</v>
      </c>
      <c r="H24" s="458" t="s">
        <v>410</v>
      </c>
      <c r="I24" s="441" t="s">
        <v>213</v>
      </c>
      <c r="J24" s="151">
        <f t="shared" si="2"/>
        <v>100000</v>
      </c>
      <c r="K24" s="151"/>
      <c r="L24" s="171">
        <f>SUM(L20:L23)</f>
        <v>100000</v>
      </c>
      <c r="M24" s="216">
        <f>SUM(M20:M23)</f>
        <v>0</v>
      </c>
      <c r="N24" s="216">
        <f>SUM(N20:N23)</f>
        <v>0</v>
      </c>
      <c r="O24" s="214">
        <f>C24-[2]现金流量表!$C$12</f>
        <v>0</v>
      </c>
    </row>
    <row r="25" s="142" customFormat="1" ht="20.1" customHeight="1" spans="1:17">
      <c r="A25" s="454" t="s">
        <v>411</v>
      </c>
      <c r="B25" s="441" t="s">
        <v>101</v>
      </c>
      <c r="C25" s="155">
        <f>F25+E25+G25-D25</f>
        <v>5740380.93</v>
      </c>
      <c r="D25" s="151">
        <f>D26</f>
        <v>4399201.76</v>
      </c>
      <c r="E25" s="179">
        <v>8426216.56</v>
      </c>
      <c r="F25" s="166">
        <v>999948.1</v>
      </c>
      <c r="G25" s="167">
        <v>713418.03</v>
      </c>
      <c r="H25" s="163" t="s">
        <v>412</v>
      </c>
      <c r="I25" s="441" t="s">
        <v>216</v>
      </c>
      <c r="J25" s="151">
        <f>J19-J24</f>
        <v>1900000</v>
      </c>
      <c r="K25" s="151"/>
      <c r="L25" s="171">
        <f>L19-L24</f>
        <v>1900000</v>
      </c>
      <c r="M25" s="216">
        <f>M19-M24</f>
        <v>0</v>
      </c>
      <c r="N25" s="216">
        <f>N19-N24</f>
        <v>1000000</v>
      </c>
      <c r="O25" s="214">
        <f>C25-[2]现金流量表!$C$13</f>
        <v>-1399327.76</v>
      </c>
      <c r="Q25" s="143">
        <f>J25-[2]现金流量表!$G$5</f>
        <v>0</v>
      </c>
    </row>
    <row r="26" s="142" customFormat="1" ht="20.1" customHeight="1" spans="1:15">
      <c r="A26" s="461" t="s">
        <v>413</v>
      </c>
      <c r="B26" s="441" t="s">
        <v>105</v>
      </c>
      <c r="C26" s="169">
        <f>F26+E26+G26-D26</f>
        <v>22518670.68</v>
      </c>
      <c r="D26" s="180">
        <f>D16</f>
        <v>4399201.76</v>
      </c>
      <c r="E26" s="181">
        <f>SUM(E17:E25)</f>
        <v>17039706.43</v>
      </c>
      <c r="F26" s="172">
        <f>SUM(F17:F25)</f>
        <v>7484544.63</v>
      </c>
      <c r="G26" s="172">
        <f>SUM(G17:G25)</f>
        <v>2393621.38</v>
      </c>
      <c r="H26" s="459" t="s">
        <v>414</v>
      </c>
      <c r="I26" s="441" t="s">
        <v>219</v>
      </c>
      <c r="J26" s="151">
        <f>M26+L26</f>
        <v>0</v>
      </c>
      <c r="K26" s="151"/>
      <c r="L26" s="152">
        <v>0</v>
      </c>
      <c r="M26" s="213">
        <v>0</v>
      </c>
      <c r="N26" s="213"/>
      <c r="O26" s="214"/>
    </row>
    <row r="27" s="142" customFormat="1" ht="20.1" customHeight="1" spans="1:17">
      <c r="A27" s="461" t="s">
        <v>415</v>
      </c>
      <c r="B27" s="441" t="s">
        <v>109</v>
      </c>
      <c r="C27" s="182">
        <f>C16-C26</f>
        <v>-4302176.38999999</v>
      </c>
      <c r="D27" s="183"/>
      <c r="E27" s="184">
        <f>E16-E26</f>
        <v>-5128917.78</v>
      </c>
      <c r="F27" s="185">
        <f>F16-F26</f>
        <v>402817.03</v>
      </c>
      <c r="G27" s="185">
        <f>G16-G26</f>
        <v>423924.36</v>
      </c>
      <c r="H27" s="459" t="s">
        <v>416</v>
      </c>
      <c r="I27" s="441" t="s">
        <v>222</v>
      </c>
      <c r="J27" s="217">
        <f>C27+J12+J25</f>
        <v>-4012672.19999999</v>
      </c>
      <c r="K27" s="217"/>
      <c r="L27" s="217">
        <f>E27+L12+L25+L26</f>
        <v>-4317730.16</v>
      </c>
      <c r="M27" s="218">
        <f>F27+M12+M25+M26</f>
        <v>376961.83</v>
      </c>
      <c r="N27" s="218">
        <f>G27+N12+N25+N26</f>
        <v>-71903.8699999996</v>
      </c>
      <c r="O27" s="214">
        <f>C26-[2]现金流量表!$C$14</f>
        <v>-1412572.95</v>
      </c>
      <c r="Q27" s="237">
        <f>J27-[2]现金流量表!$G$7</f>
        <v>1.02445483207703e-8</v>
      </c>
    </row>
    <row r="28" s="142" customFormat="1" ht="20.1" customHeight="1" spans="1:15">
      <c r="A28" s="452" t="s">
        <v>417</v>
      </c>
      <c r="B28" s="441" t="s">
        <v>113</v>
      </c>
      <c r="C28" s="155">
        <f t="shared" si="1"/>
        <v>0</v>
      </c>
      <c r="D28" s="151"/>
      <c r="E28" s="186"/>
      <c r="F28" s="152"/>
      <c r="G28" s="152"/>
      <c r="H28" s="164" t="s">
        <v>418</v>
      </c>
      <c r="I28" s="441" t="s">
        <v>225</v>
      </c>
      <c r="J28" s="219">
        <f>M28+L28+N28</f>
        <v>55352203.58</v>
      </c>
      <c r="K28" s="219"/>
      <c r="L28" s="188">
        <v>54318134.52</v>
      </c>
      <c r="M28" s="220">
        <v>348253.19</v>
      </c>
      <c r="N28" s="220">
        <v>685815.87</v>
      </c>
      <c r="O28" s="142">
        <f>C27-[2]现金流量表!$C$15</f>
        <v>-1986628.80999999</v>
      </c>
    </row>
    <row r="29" s="142" customFormat="1" ht="20.1" customHeight="1" spans="1:17">
      <c r="A29" s="454" t="s">
        <v>419</v>
      </c>
      <c r="B29" s="441" t="s">
        <v>117</v>
      </c>
      <c r="C29" s="155">
        <f t="shared" si="1"/>
        <v>0</v>
      </c>
      <c r="D29" s="151"/>
      <c r="E29" s="187"/>
      <c r="F29" s="188"/>
      <c r="G29" s="189"/>
      <c r="H29" s="164" t="s">
        <v>420</v>
      </c>
      <c r="I29" s="441" t="s">
        <v>227</v>
      </c>
      <c r="J29" s="219">
        <f>M29+L29+N29</f>
        <v>51339531.38</v>
      </c>
      <c r="K29" s="221"/>
      <c r="L29" s="213">
        <f>L27+L28</f>
        <v>50000404.36</v>
      </c>
      <c r="M29" s="213">
        <f>M27+M28</f>
        <v>725215.02</v>
      </c>
      <c r="N29" s="213">
        <f>N28+N27</f>
        <v>613912</v>
      </c>
      <c r="Q29" s="142">
        <f>J29-[2]资产负债表!$C$6</f>
        <v>0</v>
      </c>
    </row>
    <row r="30" s="142" customFormat="1" ht="20.1" customHeight="1" spans="1:15">
      <c r="A30" s="462" t="s">
        <v>421</v>
      </c>
      <c r="B30" s="463" t="s">
        <v>121</v>
      </c>
      <c r="C30" s="155">
        <f t="shared" si="1"/>
        <v>0</v>
      </c>
      <c r="D30" s="151"/>
      <c r="E30" s="192"/>
      <c r="F30" s="193"/>
      <c r="G30" s="194"/>
      <c r="H30" s="195"/>
      <c r="I30" s="195"/>
      <c r="J30" s="222"/>
      <c r="K30" s="222"/>
      <c r="L30" s="223"/>
      <c r="M30" s="224"/>
      <c r="N30" s="224"/>
      <c r="O30" s="225"/>
    </row>
    <row r="31" spans="8:8">
      <c r="H31" s="196">
        <v>7</v>
      </c>
    </row>
    <row r="32" customFormat="1" spans="1:15">
      <c r="A32" s="145"/>
      <c r="B32" s="142"/>
      <c r="C32" s="146"/>
      <c r="D32" s="146"/>
      <c r="H32" s="196"/>
      <c r="I32" s="145"/>
      <c r="J32" s="146"/>
      <c r="K32" s="146"/>
      <c r="L32" s="144"/>
      <c r="O32" s="145"/>
    </row>
    <row r="33" customFormat="1" ht="14.25" spans="1:15">
      <c r="A33" s="145"/>
      <c r="B33" s="145" t="s">
        <v>500</v>
      </c>
      <c r="C33" s="146">
        <f>C27-附表合并过程!C20</f>
        <v>0</v>
      </c>
      <c r="D33" s="146"/>
      <c r="E33" s="146">
        <f>E27-附表合并过程!D20</f>
        <v>0</v>
      </c>
      <c r="F33" s="146">
        <f>F27-附表合并过程!E20</f>
        <v>-6.98491930961609e-10</v>
      </c>
      <c r="G33" s="146">
        <f>G27-附表合并过程!F20</f>
        <v>0</v>
      </c>
      <c r="H33" s="196"/>
      <c r="I33" s="142" t="s">
        <v>500</v>
      </c>
      <c r="J33" s="146">
        <f>J27-附表合并过程!C30</f>
        <v>1.02445483207703e-8</v>
      </c>
      <c r="K33" s="146"/>
      <c r="L33" s="146">
        <f>L27-附表合并过程!D30</f>
        <v>0</v>
      </c>
      <c r="M33" s="146">
        <f>M27-附表合并过程!E30</f>
        <v>0</v>
      </c>
      <c r="N33" s="146">
        <f>N27-附表合并过程!F30</f>
        <v>3.92901711165905e-10</v>
      </c>
      <c r="O33" s="145"/>
    </row>
    <row r="34" s="144" customFormat="1" ht="15.75" spans="1:15">
      <c r="A34" s="145"/>
      <c r="B34" s="145"/>
      <c r="C34" s="146"/>
      <c r="D34" s="146"/>
      <c r="H34" s="145"/>
      <c r="I34" s="145"/>
      <c r="J34" s="226"/>
      <c r="K34" s="226"/>
      <c r="L34" s="227"/>
      <c r="O34" s="145"/>
    </row>
    <row r="35" s="144" customFormat="1" ht="15.75" spans="1:15">
      <c r="A35" s="450" t="s">
        <v>360</v>
      </c>
      <c r="B35" s="451" t="s">
        <v>4</v>
      </c>
      <c r="C35" s="128" t="s">
        <v>491</v>
      </c>
      <c r="D35" s="128"/>
      <c r="E35" s="129" t="s">
        <v>501</v>
      </c>
      <c r="F35" s="129" t="s">
        <v>502</v>
      </c>
      <c r="G35" s="129" t="s">
        <v>503</v>
      </c>
      <c r="H35" s="451" t="s">
        <v>363</v>
      </c>
      <c r="I35" s="451" t="s">
        <v>4</v>
      </c>
      <c r="J35" s="128" t="s">
        <v>491</v>
      </c>
      <c r="K35" s="128"/>
      <c r="L35" s="129" t="s">
        <v>501</v>
      </c>
      <c r="M35" s="228" t="s">
        <v>513</v>
      </c>
      <c r="N35" s="228" t="s">
        <v>514</v>
      </c>
      <c r="O35" s="145"/>
    </row>
    <row r="36" spans="1:14">
      <c r="A36" s="452" t="s">
        <v>364</v>
      </c>
      <c r="B36" s="441" t="s">
        <v>8</v>
      </c>
      <c r="C36" s="151"/>
      <c r="D36" s="151"/>
      <c r="E36" s="152"/>
      <c r="F36" s="453" t="s">
        <v>365</v>
      </c>
      <c r="G36" s="152"/>
      <c r="H36" s="153" t="s">
        <v>366</v>
      </c>
      <c r="I36" s="441" t="s">
        <v>125</v>
      </c>
      <c r="J36" s="151">
        <v>0</v>
      </c>
      <c r="K36" s="151"/>
      <c r="L36" s="85"/>
      <c r="M36" s="207"/>
      <c r="N36" s="207"/>
    </row>
    <row r="37" spans="1:14">
      <c r="A37" s="454" t="s">
        <v>367</v>
      </c>
      <c r="B37" s="441" t="s">
        <v>13</v>
      </c>
      <c r="C37" s="155">
        <v>12926231.62</v>
      </c>
      <c r="D37" s="155"/>
      <c r="E37" s="197">
        <v>9108910.88</v>
      </c>
      <c r="F37" s="197">
        <v>3713089.4</v>
      </c>
      <c r="G37" s="198">
        <v>104231.34</v>
      </c>
      <c r="H37" s="455" t="s">
        <v>368</v>
      </c>
      <c r="I37" s="441" t="s">
        <v>129</v>
      </c>
      <c r="J37" s="151">
        <v>0</v>
      </c>
      <c r="K37" s="151"/>
      <c r="L37" s="85">
        <v>0</v>
      </c>
      <c r="M37" s="207">
        <v>0</v>
      </c>
      <c r="N37" s="207"/>
    </row>
    <row r="38" spans="1:14">
      <c r="A38" s="156" t="s">
        <v>369</v>
      </c>
      <c r="B38" s="441" t="s">
        <v>17</v>
      </c>
      <c r="C38" s="155">
        <v>0</v>
      </c>
      <c r="D38" s="155"/>
      <c r="E38" s="85">
        <v>0</v>
      </c>
      <c r="F38" s="85">
        <v>0</v>
      </c>
      <c r="G38" s="85"/>
      <c r="H38" s="455" t="s">
        <v>370</v>
      </c>
      <c r="I38" s="441" t="s">
        <v>133</v>
      </c>
      <c r="J38" s="151">
        <v>0</v>
      </c>
      <c r="K38" s="151"/>
      <c r="L38" s="188"/>
      <c r="M38" s="207"/>
      <c r="N38" s="207"/>
    </row>
    <row r="39" spans="1:14">
      <c r="A39" s="156" t="s">
        <v>371</v>
      </c>
      <c r="B39" s="441" t="s">
        <v>21</v>
      </c>
      <c r="C39" s="155">
        <v>0</v>
      </c>
      <c r="D39" s="155"/>
      <c r="E39" s="85">
        <v>0</v>
      </c>
      <c r="F39" s="85">
        <v>0</v>
      </c>
      <c r="G39" s="85"/>
      <c r="H39" s="458" t="s">
        <v>372</v>
      </c>
      <c r="I39" s="441" t="s">
        <v>137</v>
      </c>
      <c r="J39" s="229">
        <v>46150000</v>
      </c>
      <c r="K39" s="229"/>
      <c r="L39" s="172">
        <v>46150000</v>
      </c>
      <c r="M39" s="230">
        <v>0</v>
      </c>
      <c r="N39" s="230"/>
    </row>
    <row r="40" spans="1:14">
      <c r="A40" s="156" t="s">
        <v>373</v>
      </c>
      <c r="B40" s="441" t="s">
        <v>25</v>
      </c>
      <c r="C40" s="155">
        <v>0</v>
      </c>
      <c r="D40" s="155"/>
      <c r="E40" s="85">
        <v>0</v>
      </c>
      <c r="F40" s="85">
        <v>0</v>
      </c>
      <c r="G40" s="85"/>
      <c r="H40" s="153" t="s">
        <v>374</v>
      </c>
      <c r="I40" s="441" t="s">
        <v>141</v>
      </c>
      <c r="J40" s="151">
        <v>636823.42</v>
      </c>
      <c r="K40" s="151"/>
      <c r="L40" s="188">
        <v>97133</v>
      </c>
      <c r="M40" s="207">
        <v>102950.54</v>
      </c>
      <c r="N40" s="207">
        <v>436739.88</v>
      </c>
    </row>
    <row r="41" spans="1:14">
      <c r="A41" s="156" t="s">
        <v>375</v>
      </c>
      <c r="B41" s="441" t="s">
        <v>29</v>
      </c>
      <c r="C41" s="155">
        <v>0</v>
      </c>
      <c r="D41" s="155"/>
      <c r="E41" s="85">
        <v>0</v>
      </c>
      <c r="F41" s="85">
        <v>0</v>
      </c>
      <c r="G41" s="85"/>
      <c r="H41" s="455" t="s">
        <v>376</v>
      </c>
      <c r="I41" s="441" t="s">
        <v>145</v>
      </c>
      <c r="J41" s="151">
        <v>0</v>
      </c>
      <c r="K41" s="151"/>
      <c r="L41" s="85">
        <v>2000000</v>
      </c>
      <c r="M41" s="207"/>
      <c r="N41" s="207"/>
    </row>
    <row r="42" spans="1:14">
      <c r="A42" s="156" t="s">
        <v>377</v>
      </c>
      <c r="B42" s="441" t="s">
        <v>33</v>
      </c>
      <c r="C42" s="155">
        <v>0</v>
      </c>
      <c r="D42" s="155"/>
      <c r="E42" s="85">
        <v>0</v>
      </c>
      <c r="F42" s="85">
        <v>0</v>
      </c>
      <c r="G42" s="85"/>
      <c r="H42" s="161" t="s">
        <v>378</v>
      </c>
      <c r="I42" s="441" t="s">
        <v>149</v>
      </c>
      <c r="J42" s="151">
        <v>0</v>
      </c>
      <c r="K42" s="151"/>
      <c r="L42" s="85">
        <v>0</v>
      </c>
      <c r="M42" s="207">
        <v>0</v>
      </c>
      <c r="N42" s="207"/>
    </row>
    <row r="43" spans="1:14">
      <c r="A43" s="162" t="s">
        <v>379</v>
      </c>
      <c r="B43" s="441" t="s">
        <v>37</v>
      </c>
      <c r="C43" s="155">
        <v>0</v>
      </c>
      <c r="D43" s="155"/>
      <c r="E43" s="85">
        <v>0</v>
      </c>
      <c r="F43" s="85">
        <v>0</v>
      </c>
      <c r="G43" s="85"/>
      <c r="H43" s="455" t="s">
        <v>380</v>
      </c>
      <c r="I43" s="441" t="s">
        <v>153</v>
      </c>
      <c r="J43" s="151">
        <v>0</v>
      </c>
      <c r="K43" s="151"/>
      <c r="L43" s="85">
        <v>0</v>
      </c>
      <c r="M43" s="207">
        <v>0</v>
      </c>
      <c r="N43" s="207"/>
    </row>
    <row r="44" spans="1:14">
      <c r="A44" s="162" t="s">
        <v>381</v>
      </c>
      <c r="B44" s="441" t="s">
        <v>41</v>
      </c>
      <c r="C44" s="155">
        <v>0</v>
      </c>
      <c r="D44" s="155"/>
      <c r="E44" s="85">
        <v>0</v>
      </c>
      <c r="F44" s="85">
        <v>0</v>
      </c>
      <c r="G44" s="85"/>
      <c r="H44" s="455" t="s">
        <v>382</v>
      </c>
      <c r="I44" s="441" t="s">
        <v>157</v>
      </c>
      <c r="J44" s="151">
        <v>0</v>
      </c>
      <c r="K44" s="151"/>
      <c r="L44" s="188"/>
      <c r="M44" s="207"/>
      <c r="N44" s="207"/>
    </row>
    <row r="45" spans="1:14">
      <c r="A45" s="162" t="s">
        <v>383</v>
      </c>
      <c r="B45" s="441" t="s">
        <v>45</v>
      </c>
      <c r="C45" s="155">
        <v>0</v>
      </c>
      <c r="D45" s="155"/>
      <c r="E45" s="85">
        <v>0</v>
      </c>
      <c r="F45" s="85">
        <v>0</v>
      </c>
      <c r="G45" s="85"/>
      <c r="H45" s="458" t="s">
        <v>384</v>
      </c>
      <c r="I45" s="441" t="s">
        <v>161</v>
      </c>
      <c r="J45" s="229">
        <v>636823.42</v>
      </c>
      <c r="K45" s="229"/>
      <c r="L45" s="172">
        <v>2097133</v>
      </c>
      <c r="M45" s="230">
        <v>102950.54</v>
      </c>
      <c r="N45" s="230">
        <v>436739.88</v>
      </c>
    </row>
    <row r="46" spans="1:14">
      <c r="A46" s="162" t="s">
        <v>385</v>
      </c>
      <c r="B46" s="441" t="s">
        <v>49</v>
      </c>
      <c r="C46" s="155">
        <v>0</v>
      </c>
      <c r="D46" s="155"/>
      <c r="E46" s="85">
        <v>0</v>
      </c>
      <c r="F46" s="85">
        <v>0</v>
      </c>
      <c r="G46" s="85"/>
      <c r="H46" s="163" t="s">
        <v>386</v>
      </c>
      <c r="I46" s="441" t="s">
        <v>165</v>
      </c>
      <c r="J46" s="231">
        <v>45513176.58</v>
      </c>
      <c r="K46" s="231"/>
      <c r="L46" s="172">
        <v>44052867</v>
      </c>
      <c r="M46" s="230">
        <v>-102950.54</v>
      </c>
      <c r="N46" s="230">
        <v>-436739.88</v>
      </c>
    </row>
    <row r="47" spans="1:14">
      <c r="A47" s="162" t="s">
        <v>387</v>
      </c>
      <c r="B47" s="441" t="s">
        <v>53</v>
      </c>
      <c r="C47" s="155">
        <v>0</v>
      </c>
      <c r="D47" s="155"/>
      <c r="E47" s="85">
        <v>0</v>
      </c>
      <c r="F47" s="85">
        <v>0</v>
      </c>
      <c r="G47" s="85"/>
      <c r="H47" s="459" t="s">
        <v>388</v>
      </c>
      <c r="I47" s="441" t="s">
        <v>169</v>
      </c>
      <c r="J47" s="151">
        <v>0</v>
      </c>
      <c r="K47" s="151"/>
      <c r="L47" s="152"/>
      <c r="M47" s="207"/>
      <c r="N47" s="207"/>
    </row>
    <row r="48" spans="1:14">
      <c r="A48" s="460" t="s">
        <v>389</v>
      </c>
      <c r="B48" s="441" t="s">
        <v>57</v>
      </c>
      <c r="C48" s="155">
        <v>451506.46</v>
      </c>
      <c r="D48" s="155"/>
      <c r="E48" s="166"/>
      <c r="F48" s="166">
        <v>451506.46</v>
      </c>
      <c r="G48" s="167"/>
      <c r="H48" s="455" t="s">
        <v>390</v>
      </c>
      <c r="I48" s="441" t="s">
        <v>173</v>
      </c>
      <c r="J48" s="151">
        <v>0</v>
      </c>
      <c r="K48" s="151"/>
      <c r="L48" s="188"/>
      <c r="M48" s="207"/>
      <c r="N48" s="207">
        <v>3000000</v>
      </c>
    </row>
    <row r="49" spans="1:14">
      <c r="A49" s="454" t="s">
        <v>391</v>
      </c>
      <c r="B49" s="441" t="s">
        <v>61</v>
      </c>
      <c r="C49" s="155">
        <v>4895650.07</v>
      </c>
      <c r="D49" s="155"/>
      <c r="E49" s="166">
        <v>2726475.79</v>
      </c>
      <c r="F49" s="166">
        <v>1148988.01</v>
      </c>
      <c r="G49" s="199">
        <v>20186.27</v>
      </c>
      <c r="H49" s="153" t="s">
        <v>392</v>
      </c>
      <c r="I49" s="441" t="s">
        <v>177</v>
      </c>
      <c r="J49" s="151">
        <v>0</v>
      </c>
      <c r="K49" s="151"/>
      <c r="L49" s="85"/>
      <c r="M49" s="207"/>
      <c r="N49" s="207"/>
    </row>
    <row r="50" spans="1:14">
      <c r="A50" s="461" t="s">
        <v>393</v>
      </c>
      <c r="B50" s="441" t="s">
        <v>65</v>
      </c>
      <c r="C50" s="200">
        <v>18273388.15</v>
      </c>
      <c r="D50" s="200"/>
      <c r="E50" s="172">
        <v>11835386.67</v>
      </c>
      <c r="F50" s="172">
        <v>5313583.87</v>
      </c>
      <c r="G50" s="172">
        <v>124417.61</v>
      </c>
      <c r="H50" s="455" t="s">
        <v>394</v>
      </c>
      <c r="I50" s="441" t="s">
        <v>181</v>
      </c>
      <c r="J50" s="151">
        <v>0</v>
      </c>
      <c r="K50" s="151"/>
      <c r="L50" s="188"/>
      <c r="M50" s="207">
        <v>0</v>
      </c>
      <c r="N50" s="207"/>
    </row>
    <row r="51" spans="1:14">
      <c r="A51" s="454" t="s">
        <v>395</v>
      </c>
      <c r="B51" s="441" t="s">
        <v>69</v>
      </c>
      <c r="C51" s="155">
        <v>1579672.26</v>
      </c>
      <c r="D51" s="155"/>
      <c r="E51" s="166"/>
      <c r="F51" s="201">
        <v>1143556.62</v>
      </c>
      <c r="G51" s="199">
        <v>436115.64</v>
      </c>
      <c r="H51" s="153" t="s">
        <v>396</v>
      </c>
      <c r="I51" s="441" t="s">
        <v>185</v>
      </c>
      <c r="J51" s="151">
        <v>0</v>
      </c>
      <c r="K51" s="151"/>
      <c r="L51" s="85">
        <v>0</v>
      </c>
      <c r="M51" s="207">
        <v>0</v>
      </c>
      <c r="N51" s="207"/>
    </row>
    <row r="52" spans="1:14">
      <c r="A52" s="162" t="s">
        <v>397</v>
      </c>
      <c r="B52" s="441" t="s">
        <v>73</v>
      </c>
      <c r="C52" s="155">
        <v>0</v>
      </c>
      <c r="D52" s="155"/>
      <c r="E52" s="85"/>
      <c r="F52" s="85"/>
      <c r="G52" s="85"/>
      <c r="H52" s="455" t="s">
        <v>398</v>
      </c>
      <c r="I52" s="441" t="s">
        <v>189</v>
      </c>
      <c r="J52" s="151">
        <v>0</v>
      </c>
      <c r="K52" s="151"/>
      <c r="L52" s="85">
        <v>0</v>
      </c>
      <c r="M52" s="207">
        <v>0</v>
      </c>
      <c r="N52" s="207"/>
    </row>
    <row r="53" spans="1:14">
      <c r="A53" s="162" t="s">
        <v>399</v>
      </c>
      <c r="B53" s="441" t="s">
        <v>77</v>
      </c>
      <c r="C53" s="155">
        <v>0</v>
      </c>
      <c r="D53" s="155"/>
      <c r="E53" s="85"/>
      <c r="F53" s="85"/>
      <c r="G53" s="85"/>
      <c r="H53" s="458" t="s">
        <v>400</v>
      </c>
      <c r="I53" s="441" t="s">
        <v>193</v>
      </c>
      <c r="J53" s="229">
        <v>0</v>
      </c>
      <c r="K53" s="229"/>
      <c r="L53" s="172">
        <v>0</v>
      </c>
      <c r="M53" s="230">
        <v>0</v>
      </c>
      <c r="N53" s="230">
        <v>3000000</v>
      </c>
    </row>
    <row r="54" spans="1:14">
      <c r="A54" s="162" t="s">
        <v>401</v>
      </c>
      <c r="B54" s="441" t="s">
        <v>81</v>
      </c>
      <c r="C54" s="155">
        <v>0</v>
      </c>
      <c r="D54" s="155"/>
      <c r="E54" s="85"/>
      <c r="F54" s="85"/>
      <c r="G54" s="85"/>
      <c r="H54" s="455" t="s">
        <v>402</v>
      </c>
      <c r="I54" s="441" t="s">
        <v>197</v>
      </c>
      <c r="J54" s="151">
        <v>0</v>
      </c>
      <c r="K54" s="151"/>
      <c r="L54" s="188"/>
      <c r="M54" s="207"/>
      <c r="N54" s="207"/>
    </row>
    <row r="55" spans="1:14">
      <c r="A55" s="162" t="s">
        <v>403</v>
      </c>
      <c r="B55" s="441" t="s">
        <v>85</v>
      </c>
      <c r="C55" s="155">
        <v>0</v>
      </c>
      <c r="D55" s="155"/>
      <c r="E55" s="85"/>
      <c r="F55" s="85"/>
      <c r="G55" s="85"/>
      <c r="H55" s="455" t="s">
        <v>404</v>
      </c>
      <c r="I55" s="441" t="s">
        <v>201</v>
      </c>
      <c r="J55" s="151">
        <v>0</v>
      </c>
      <c r="K55" s="151"/>
      <c r="L55" s="215"/>
      <c r="M55" s="207"/>
      <c r="N55" s="207"/>
    </row>
    <row r="56" spans="1:14">
      <c r="A56" s="162" t="s">
        <v>405</v>
      </c>
      <c r="B56" s="441" t="s">
        <v>89</v>
      </c>
      <c r="C56" s="155">
        <v>0</v>
      </c>
      <c r="D56" s="155"/>
      <c r="E56" s="175"/>
      <c r="F56" s="175"/>
      <c r="G56" s="175"/>
      <c r="H56" s="153" t="s">
        <v>406</v>
      </c>
      <c r="I56" s="441" t="s">
        <v>205</v>
      </c>
      <c r="J56" s="151">
        <v>0</v>
      </c>
      <c r="K56" s="151"/>
      <c r="L56" s="85">
        <v>0</v>
      </c>
      <c r="M56" s="207">
        <v>0</v>
      </c>
      <c r="N56" s="207"/>
    </row>
    <row r="57" spans="1:14">
      <c r="A57" s="454" t="s">
        <v>407</v>
      </c>
      <c r="B57" s="441" t="s">
        <v>93</v>
      </c>
      <c r="C57" s="155">
        <v>9615935.54</v>
      </c>
      <c r="D57" s="155"/>
      <c r="E57" s="167">
        <v>4768867.72</v>
      </c>
      <c r="F57" s="167">
        <v>4278951.03</v>
      </c>
      <c r="G57" s="167">
        <v>568116.79</v>
      </c>
      <c r="H57" s="455" t="s">
        <v>408</v>
      </c>
      <c r="I57" s="441" t="s">
        <v>209</v>
      </c>
      <c r="J57" s="151">
        <v>0</v>
      </c>
      <c r="K57" s="151"/>
      <c r="L57" s="85">
        <v>0</v>
      </c>
      <c r="M57" s="207">
        <v>0</v>
      </c>
      <c r="N57" s="207"/>
    </row>
    <row r="58" spans="1:14">
      <c r="A58" s="154" t="s">
        <v>409</v>
      </c>
      <c r="B58" s="441" t="s">
        <v>97</v>
      </c>
      <c r="C58" s="155">
        <v>1124656.05</v>
      </c>
      <c r="D58" s="202"/>
      <c r="E58" s="177">
        <v>242529.01</v>
      </c>
      <c r="F58" s="177">
        <v>882125.51</v>
      </c>
      <c r="G58" s="178">
        <v>1.53</v>
      </c>
      <c r="H58" s="458" t="s">
        <v>410</v>
      </c>
      <c r="I58" s="441" t="s">
        <v>213</v>
      </c>
      <c r="J58" s="229">
        <v>0</v>
      </c>
      <c r="K58" s="229"/>
      <c r="L58" s="171">
        <v>0</v>
      </c>
      <c r="M58" s="230">
        <v>0</v>
      </c>
      <c r="N58" s="230">
        <v>0</v>
      </c>
    </row>
    <row r="59" spans="1:14">
      <c r="A59" s="454" t="s">
        <v>411</v>
      </c>
      <c r="B59" s="441" t="s">
        <v>101</v>
      </c>
      <c r="C59" s="155">
        <v>2258708.53</v>
      </c>
      <c r="D59" s="155"/>
      <c r="E59" s="166">
        <v>692992.250000003</v>
      </c>
      <c r="F59" s="166">
        <v>568088.38</v>
      </c>
      <c r="G59" s="199">
        <v>997627.9</v>
      </c>
      <c r="H59" s="163" t="s">
        <v>412</v>
      </c>
      <c r="I59" s="441" t="s">
        <v>216</v>
      </c>
      <c r="J59" s="229">
        <v>0</v>
      </c>
      <c r="K59" s="229"/>
      <c r="L59" s="171">
        <v>0</v>
      </c>
      <c r="M59" s="230">
        <v>0</v>
      </c>
      <c r="N59" s="230">
        <v>3000000</v>
      </c>
    </row>
    <row r="60" spans="1:14">
      <c r="A60" s="461" t="s">
        <v>413</v>
      </c>
      <c r="B60" s="441" t="s">
        <v>105</v>
      </c>
      <c r="C60" s="203">
        <v>14578972.38</v>
      </c>
      <c r="D60" s="203"/>
      <c r="E60" s="172">
        <v>5704388.98</v>
      </c>
      <c r="F60" s="172">
        <v>6872721.54</v>
      </c>
      <c r="G60" s="172">
        <v>2001861.86</v>
      </c>
      <c r="H60" s="459" t="s">
        <v>414</v>
      </c>
      <c r="I60" s="441" t="s">
        <v>219</v>
      </c>
      <c r="J60" s="151">
        <v>0</v>
      </c>
      <c r="K60" s="151"/>
      <c r="L60" s="152">
        <v>0</v>
      </c>
      <c r="M60" s="207">
        <v>0</v>
      </c>
      <c r="N60" s="207"/>
    </row>
    <row r="61" spans="1:16">
      <c r="A61" s="461" t="s">
        <v>415</v>
      </c>
      <c r="B61" s="441" t="s">
        <v>109</v>
      </c>
      <c r="C61" s="204">
        <v>3694415.77</v>
      </c>
      <c r="D61" s="204"/>
      <c r="E61" s="185">
        <v>6130997.69</v>
      </c>
      <c r="F61" s="185">
        <v>-1559137.67</v>
      </c>
      <c r="G61" s="185">
        <v>-1877444.25</v>
      </c>
      <c r="H61" s="459" t="s">
        <v>416</v>
      </c>
      <c r="I61" s="441" t="s">
        <v>222</v>
      </c>
      <c r="J61" s="232">
        <v>49207592.35</v>
      </c>
      <c r="K61" s="232"/>
      <c r="L61" s="217">
        <v>50183864.69</v>
      </c>
      <c r="M61" s="217">
        <v>-1662088.21</v>
      </c>
      <c r="N61" s="233">
        <v>685815.87</v>
      </c>
      <c r="O61" s="226"/>
      <c r="P61" s="234"/>
    </row>
    <row r="62" spans="1:14">
      <c r="A62" s="452" t="s">
        <v>417</v>
      </c>
      <c r="B62" s="441" t="s">
        <v>113</v>
      </c>
      <c r="C62" s="155">
        <v>0</v>
      </c>
      <c r="D62" s="155"/>
      <c r="E62" s="152"/>
      <c r="F62" s="152"/>
      <c r="G62" s="152"/>
      <c r="H62" s="164" t="s">
        <v>418</v>
      </c>
      <c r="I62" s="441" t="s">
        <v>225</v>
      </c>
      <c r="J62" s="151">
        <v>6144611.23</v>
      </c>
      <c r="K62" s="151"/>
      <c r="L62" s="188">
        <v>4134269.83</v>
      </c>
      <c r="M62" s="235">
        <v>2010341.4</v>
      </c>
      <c r="N62" s="207"/>
    </row>
    <row r="63" spans="1:14">
      <c r="A63" s="454" t="s">
        <v>419</v>
      </c>
      <c r="B63" s="441" t="s">
        <v>117</v>
      </c>
      <c r="C63" s="155">
        <v>46000000</v>
      </c>
      <c r="D63" s="155"/>
      <c r="E63" s="188">
        <v>46000000</v>
      </c>
      <c r="F63" s="188"/>
      <c r="G63" s="189"/>
      <c r="H63" s="164" t="s">
        <v>420</v>
      </c>
      <c r="I63" s="441" t="s">
        <v>227</v>
      </c>
      <c r="J63" s="151">
        <v>55352203.58</v>
      </c>
      <c r="K63" s="151"/>
      <c r="L63" s="85">
        <v>54318134.52</v>
      </c>
      <c r="M63" s="207">
        <v>348253.19</v>
      </c>
      <c r="N63" s="207">
        <v>685815.87</v>
      </c>
    </row>
    <row r="64" ht="15.75" spans="1:14">
      <c r="A64" s="462" t="s">
        <v>421</v>
      </c>
      <c r="B64" s="463" t="s">
        <v>121</v>
      </c>
      <c r="C64" s="155">
        <v>150000</v>
      </c>
      <c r="D64" s="205"/>
      <c r="E64" s="193">
        <v>150000</v>
      </c>
      <c r="F64" s="193"/>
      <c r="G64" s="194"/>
      <c r="H64" s="195"/>
      <c r="I64" s="195"/>
      <c r="J64" s="222"/>
      <c r="K64" s="222"/>
      <c r="L64" s="223"/>
      <c r="M64" s="224"/>
      <c r="N64" s="224"/>
    </row>
    <row r="67" ht="14.25" spans="2:13">
      <c r="B67" s="142" t="s">
        <v>500</v>
      </c>
      <c r="C67" s="146">
        <f>C61-附表合并过程!C51</f>
        <v>-0.00100000016391277</v>
      </c>
      <c r="E67" s="146">
        <f>E61-附表合并过程!D51</f>
        <v>0</v>
      </c>
      <c r="F67" s="146">
        <f>F61-附表合并过程!E51</f>
        <v>-0.000999999931082129</v>
      </c>
      <c r="I67" s="142" t="s">
        <v>500</v>
      </c>
      <c r="J67" s="146">
        <f>J61-附表合并过程!C61</f>
        <v>0</v>
      </c>
      <c r="L67" s="146">
        <f>L61-附表合并过程!D61</f>
        <v>0</v>
      </c>
      <c r="M67" s="146">
        <f>M61-附表合并过程!E61</f>
        <v>0</v>
      </c>
    </row>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zoomScale="80" zoomScaleNormal="80" workbookViewId="0">
      <selection activeCell="F30" sqref="F30"/>
    </sheetView>
  </sheetViews>
  <sheetFormatPr defaultColWidth="9" defaultRowHeight="13.5"/>
  <cols>
    <col min="1" max="1" width="75.2583333333333" style="2" customWidth="1"/>
    <col min="2" max="2" width="9" style="127"/>
    <col min="3" max="3" width="17.125" style="52" customWidth="1"/>
    <col min="4" max="4" width="19.125" style="3"/>
    <col min="5" max="5" width="17.125" style="3"/>
    <col min="6" max="6" width="21.5583333333333" style="2" customWidth="1"/>
    <col min="7" max="7" width="16.625" style="3" customWidth="1"/>
    <col min="8" max="8" width="17.0416666666667" style="3" customWidth="1"/>
    <col min="9" max="9" width="9" style="2"/>
    <col min="10" max="10" width="10.5416666666667" style="2"/>
    <col min="11" max="11" width="15.1833333333333" style="2"/>
    <col min="12" max="16384" width="9" style="2"/>
  </cols>
  <sheetData>
    <row r="1" ht="14.25" spans="1:6">
      <c r="A1" s="12" t="s">
        <v>425</v>
      </c>
      <c r="B1" s="12" t="s">
        <v>4</v>
      </c>
      <c r="C1" s="128" t="s">
        <v>491</v>
      </c>
      <c r="D1" s="129" t="s">
        <v>492</v>
      </c>
      <c r="E1" s="9" t="s">
        <v>493</v>
      </c>
      <c r="F1" s="9" t="s">
        <v>494</v>
      </c>
    </row>
    <row r="2" spans="1:6">
      <c r="A2" s="7" t="s">
        <v>426</v>
      </c>
      <c r="B2" s="12"/>
      <c r="C2" s="8"/>
      <c r="D2" s="9"/>
      <c r="E2" s="9"/>
      <c r="F2" s="9"/>
    </row>
    <row r="3" spans="1:6">
      <c r="A3" s="7" t="s">
        <v>427</v>
      </c>
      <c r="B3" s="12">
        <v>57</v>
      </c>
      <c r="C3" s="8">
        <f t="shared" ref="C3:C8" si="0">D3+E3+F3</f>
        <v>505591.580000001</v>
      </c>
      <c r="D3" s="9">
        <v>1997419.66</v>
      </c>
      <c r="E3" s="9">
        <v>347522.020000001</v>
      </c>
      <c r="F3" s="9">
        <v>-1839350.1</v>
      </c>
    </row>
    <row r="4" spans="1:6">
      <c r="A4" s="7" t="s">
        <v>428</v>
      </c>
      <c r="B4" s="12">
        <v>58</v>
      </c>
      <c r="C4" s="8">
        <f t="shared" si="0"/>
        <v>0</v>
      </c>
      <c r="D4" s="9">
        <v>0</v>
      </c>
      <c r="E4" s="9"/>
      <c r="F4" s="9"/>
    </row>
    <row r="5" spans="1:6">
      <c r="A5" s="7" t="s">
        <v>429</v>
      </c>
      <c r="B5" s="12">
        <v>59</v>
      </c>
      <c r="C5" s="8">
        <f t="shared" si="0"/>
        <v>337944.43</v>
      </c>
      <c r="D5" s="9">
        <v>40638.83</v>
      </c>
      <c r="E5" s="9">
        <v>242544.63</v>
      </c>
      <c r="F5" s="130">
        <v>54760.97</v>
      </c>
    </row>
    <row r="6" spans="1:6">
      <c r="A6" s="7" t="s">
        <v>430</v>
      </c>
      <c r="B6" s="12">
        <v>60</v>
      </c>
      <c r="C6" s="8">
        <f t="shared" si="0"/>
        <v>6808.94</v>
      </c>
      <c r="D6" s="9">
        <v>1309.56</v>
      </c>
      <c r="E6" s="9"/>
      <c r="F6" s="9">
        <v>5499.38</v>
      </c>
    </row>
    <row r="7" spans="1:6">
      <c r="A7" s="7" t="s">
        <v>431</v>
      </c>
      <c r="B7" s="12">
        <v>61</v>
      </c>
      <c r="C7" s="8">
        <f t="shared" si="0"/>
        <v>405855.4</v>
      </c>
      <c r="D7" s="9">
        <v>0</v>
      </c>
      <c r="E7" s="9"/>
      <c r="F7" s="131">
        <v>405855.4</v>
      </c>
    </row>
    <row r="8" spans="1:6">
      <c r="A8" s="7" t="s">
        <v>515</v>
      </c>
      <c r="B8" s="12">
        <v>62</v>
      </c>
      <c r="C8" s="8">
        <f t="shared" si="0"/>
        <v>-477131.4</v>
      </c>
      <c r="D8" s="9"/>
      <c r="E8" s="9"/>
      <c r="F8" s="131">
        <v>-477131.4</v>
      </c>
    </row>
    <row r="9" spans="1:6">
      <c r="A9" s="7" t="s">
        <v>432</v>
      </c>
      <c r="B9" s="12">
        <v>63</v>
      </c>
      <c r="C9" s="8">
        <f t="shared" ref="C9:C18" si="1">D9+E9+F9</f>
        <v>0</v>
      </c>
      <c r="D9" s="9">
        <v>0</v>
      </c>
      <c r="E9" s="9"/>
      <c r="F9" s="9"/>
    </row>
    <row r="10" spans="1:6">
      <c r="A10" s="7" t="s">
        <v>433</v>
      </c>
      <c r="B10" s="12">
        <v>64</v>
      </c>
      <c r="C10" s="8">
        <f t="shared" si="1"/>
        <v>22398.97</v>
      </c>
      <c r="D10" s="9"/>
      <c r="E10" s="9"/>
      <c r="F10" s="9">
        <v>22398.97</v>
      </c>
    </row>
    <row r="11" spans="1:6">
      <c r="A11" s="7" t="s">
        <v>434</v>
      </c>
      <c r="B11" s="12">
        <v>65</v>
      </c>
      <c r="C11" s="8">
        <f t="shared" si="1"/>
        <v>0</v>
      </c>
      <c r="D11" s="9">
        <v>0</v>
      </c>
      <c r="E11" s="9"/>
      <c r="F11" s="9"/>
    </row>
    <row r="12" spans="1:10">
      <c r="A12" s="7" t="s">
        <v>435</v>
      </c>
      <c r="B12" s="12">
        <v>66</v>
      </c>
      <c r="C12" s="8">
        <f t="shared" si="1"/>
        <v>0</v>
      </c>
      <c r="D12" s="9"/>
      <c r="E12" s="9"/>
      <c r="F12" s="9"/>
      <c r="H12" s="3">
        <v>1055601.84</v>
      </c>
      <c r="J12" s="2">
        <v>872596.67</v>
      </c>
    </row>
    <row r="13" spans="1:6">
      <c r="A13" s="7" t="s">
        <v>436</v>
      </c>
      <c r="B13" s="12">
        <v>67</v>
      </c>
      <c r="C13" s="8">
        <f t="shared" si="1"/>
        <v>0</v>
      </c>
      <c r="D13" s="9"/>
      <c r="E13" s="9"/>
      <c r="F13" s="9"/>
    </row>
    <row r="14" spans="1:8">
      <c r="A14" s="7" t="s">
        <v>437</v>
      </c>
      <c r="B14" s="12">
        <v>68</v>
      </c>
      <c r="C14" s="8">
        <f t="shared" si="1"/>
        <v>0</v>
      </c>
      <c r="D14" s="9">
        <v>0</v>
      </c>
      <c r="E14" s="9"/>
      <c r="F14" s="9"/>
      <c r="H14" s="3">
        <f>H12-J12</f>
        <v>183005.17</v>
      </c>
    </row>
    <row r="15" spans="1:6">
      <c r="A15" s="7" t="s">
        <v>438</v>
      </c>
      <c r="B15" s="12">
        <v>69</v>
      </c>
      <c r="C15" s="8">
        <f t="shared" si="1"/>
        <v>0</v>
      </c>
      <c r="D15" s="9">
        <v>0</v>
      </c>
      <c r="E15" s="9"/>
      <c r="F15" s="9"/>
    </row>
    <row r="16" spans="1:8">
      <c r="A16" s="7" t="s">
        <v>439</v>
      </c>
      <c r="B16" s="12">
        <v>70</v>
      </c>
      <c r="C16" s="8">
        <f t="shared" si="1"/>
        <v>393422.51</v>
      </c>
      <c r="D16" s="9">
        <v>0</v>
      </c>
      <c r="E16" s="9">
        <v>29408.03</v>
      </c>
      <c r="F16" s="9">
        <v>364014.48</v>
      </c>
      <c r="H16" s="3">
        <f>C16-[2]现金流量表!$G$24</f>
        <v>13371.19</v>
      </c>
    </row>
    <row r="17" spans="1:8">
      <c r="A17" s="7" t="s">
        <v>440</v>
      </c>
      <c r="B17" s="12">
        <v>71</v>
      </c>
      <c r="C17" s="8">
        <f t="shared" si="1"/>
        <v>-8638516.59</v>
      </c>
      <c r="D17" s="9">
        <v>-5622511.72</v>
      </c>
      <c r="E17" s="9">
        <v>-2832999.7</v>
      </c>
      <c r="F17" s="9">
        <v>-183005.17</v>
      </c>
      <c r="H17" s="3">
        <f>C17-[2]现金流量表!$G$25</f>
        <v>-127403.33</v>
      </c>
    </row>
    <row r="18" spans="1:8">
      <c r="A18" s="7" t="s">
        <v>441</v>
      </c>
      <c r="B18" s="12">
        <v>72</v>
      </c>
      <c r="C18" s="8">
        <f t="shared" si="1"/>
        <v>3141449.77</v>
      </c>
      <c r="D18" s="9">
        <v>-1545774.11</v>
      </c>
      <c r="E18" s="9">
        <v>2616342.05</v>
      </c>
      <c r="F18" s="9">
        <f>2943478.5-872596.67</f>
        <v>2070881.83</v>
      </c>
      <c r="H18" s="3">
        <f>C18-[2]现金流量表!$G$26</f>
        <v>-1872596.67</v>
      </c>
    </row>
    <row r="19" spans="1:6">
      <c r="A19" s="7" t="s">
        <v>442</v>
      </c>
      <c r="B19" s="12">
        <v>73</v>
      </c>
      <c r="C19" s="8">
        <f t="shared" ref="C19:C30" si="2">D19+E19+F19</f>
        <v>0</v>
      </c>
      <c r="D19" s="9"/>
      <c r="E19" s="9"/>
      <c r="F19" s="9"/>
    </row>
    <row r="20" s="126" customFormat="1" spans="1:11">
      <c r="A20" s="132" t="s">
        <v>443</v>
      </c>
      <c r="B20" s="12">
        <v>74</v>
      </c>
      <c r="C20" s="133">
        <f>SUM(C3:C19)</f>
        <v>-4302176.39</v>
      </c>
      <c r="D20" s="133">
        <f>SUM(D3:D19)</f>
        <v>-5128917.78</v>
      </c>
      <c r="E20" s="133">
        <f>SUM(E3:E19)</f>
        <v>402817.030000001</v>
      </c>
      <c r="F20" s="133">
        <f>SUM(F3:F19)</f>
        <v>423924.36</v>
      </c>
      <c r="G20" s="134">
        <f>E20-现金流量表合并过程!F27</f>
        <v>6.98491930961609e-10</v>
      </c>
      <c r="H20" s="134">
        <f>F20-现金流量表合并过程!G27</f>
        <v>0</v>
      </c>
      <c r="I20" s="134">
        <f>E20-现金流量表合并过程!F27</f>
        <v>6.98491930961609e-10</v>
      </c>
      <c r="J20" s="134">
        <f>F20-现金流量表合并过程!G27</f>
        <v>0</v>
      </c>
      <c r="K20" s="134"/>
    </row>
    <row r="21" spans="1:6">
      <c r="A21" s="7" t="s">
        <v>444</v>
      </c>
      <c r="B21" s="12">
        <v>75</v>
      </c>
      <c r="C21" s="8">
        <f t="shared" si="2"/>
        <v>0</v>
      </c>
      <c r="D21" s="9"/>
      <c r="E21" s="9"/>
      <c r="F21" s="9"/>
    </row>
    <row r="22" spans="1:6">
      <c r="A22" s="7" t="s">
        <v>445</v>
      </c>
      <c r="B22" s="12">
        <v>76</v>
      </c>
      <c r="C22" s="8">
        <f t="shared" si="2"/>
        <v>0</v>
      </c>
      <c r="D22" s="9"/>
      <c r="E22" s="9"/>
      <c r="F22" s="9"/>
    </row>
    <row r="23" spans="1:6">
      <c r="A23" s="7" t="s">
        <v>446</v>
      </c>
      <c r="B23" s="12">
        <v>77</v>
      </c>
      <c r="C23" s="8">
        <f t="shared" si="2"/>
        <v>0</v>
      </c>
      <c r="D23" s="9"/>
      <c r="E23" s="9"/>
      <c r="F23" s="9"/>
    </row>
    <row r="24" spans="1:6">
      <c r="A24" s="7" t="s">
        <v>447</v>
      </c>
      <c r="B24" s="12">
        <v>78</v>
      </c>
      <c r="C24" s="8">
        <f t="shared" si="2"/>
        <v>0</v>
      </c>
      <c r="D24" s="9"/>
      <c r="E24" s="9"/>
      <c r="F24" s="9"/>
    </row>
    <row r="25" spans="1:6">
      <c r="A25" s="7" t="s">
        <v>448</v>
      </c>
      <c r="B25" s="12">
        <v>79</v>
      </c>
      <c r="C25" s="8">
        <f t="shared" si="2"/>
        <v>0</v>
      </c>
      <c r="D25" s="9"/>
      <c r="E25" s="9"/>
      <c r="F25" s="9"/>
    </row>
    <row r="26" spans="1:6">
      <c r="A26" s="7" t="s">
        <v>449</v>
      </c>
      <c r="B26" s="12">
        <v>80</v>
      </c>
      <c r="C26" s="8">
        <f t="shared" si="2"/>
        <v>51339531.38</v>
      </c>
      <c r="D26" s="135">
        <v>50000404.36</v>
      </c>
      <c r="E26" s="9">
        <v>725215.02</v>
      </c>
      <c r="F26" s="9">
        <v>613912</v>
      </c>
    </row>
    <row r="27" spans="1:6">
      <c r="A27" s="7" t="s">
        <v>450</v>
      </c>
      <c r="B27" s="12">
        <v>81</v>
      </c>
      <c r="C27" s="8">
        <f t="shared" si="2"/>
        <v>55352203.58</v>
      </c>
      <c r="D27" s="9">
        <v>54318134.52</v>
      </c>
      <c r="E27" s="9">
        <v>348253.19</v>
      </c>
      <c r="F27" s="9">
        <v>685815.87</v>
      </c>
    </row>
    <row r="28" spans="1:6">
      <c r="A28" s="7" t="s">
        <v>451</v>
      </c>
      <c r="B28" s="12">
        <v>82</v>
      </c>
      <c r="C28" s="8">
        <f t="shared" si="2"/>
        <v>0</v>
      </c>
      <c r="D28" s="9"/>
      <c r="E28" s="9"/>
      <c r="F28" s="9"/>
    </row>
    <row r="29" spans="1:6">
      <c r="A29" s="7" t="s">
        <v>452</v>
      </c>
      <c r="B29" s="12">
        <v>83</v>
      </c>
      <c r="C29" s="8">
        <f t="shared" si="2"/>
        <v>0</v>
      </c>
      <c r="D29" s="9"/>
      <c r="E29" s="9"/>
      <c r="F29" s="9"/>
    </row>
    <row r="30" s="126" customFormat="1" spans="1:10">
      <c r="A30" s="132" t="s">
        <v>516</v>
      </c>
      <c r="B30" s="12">
        <v>84</v>
      </c>
      <c r="C30" s="136">
        <f t="shared" si="2"/>
        <v>-4012672.2</v>
      </c>
      <c r="D30" s="133">
        <f>D26-D27+D28-D29</f>
        <v>-4317730.16</v>
      </c>
      <c r="E30" s="133">
        <f>E26-E27+E28-E29</f>
        <v>376961.83</v>
      </c>
      <c r="F30" s="133">
        <f>F26-F27+F28-F29</f>
        <v>-71903.87</v>
      </c>
      <c r="G30" s="134"/>
      <c r="H30" s="134">
        <f>D30-现金流量表合并过程!L27</f>
        <v>0</v>
      </c>
      <c r="J30" s="126">
        <f>E30-现金流量表合并过程!M27</f>
        <v>0</v>
      </c>
    </row>
    <row r="32" ht="14.25"/>
    <row r="33" ht="14.25" spans="1:6">
      <c r="A33" s="12" t="s">
        <v>425</v>
      </c>
      <c r="B33" s="12" t="s">
        <v>4</v>
      </c>
      <c r="C33" s="128" t="s">
        <v>491</v>
      </c>
      <c r="D33" s="129" t="s">
        <v>501</v>
      </c>
      <c r="E33" s="137" t="s">
        <v>502</v>
      </c>
      <c r="F33" s="137" t="s">
        <v>503</v>
      </c>
    </row>
    <row r="34" spans="1:6">
      <c r="A34" s="7" t="s">
        <v>426</v>
      </c>
      <c r="B34" s="12"/>
      <c r="C34" s="8"/>
      <c r="D34" s="9"/>
      <c r="E34" s="9"/>
      <c r="F34" s="9"/>
    </row>
    <row r="35" spans="1:6">
      <c r="A35" s="7" t="s">
        <v>427</v>
      </c>
      <c r="B35" s="12">
        <v>57</v>
      </c>
      <c r="C35" s="8">
        <v>1800487.441</v>
      </c>
      <c r="D35" s="9">
        <v>1137252.12</v>
      </c>
      <c r="E35" s="9">
        <v>1640081.911</v>
      </c>
      <c r="F35" s="9">
        <v>-976846.59</v>
      </c>
    </row>
    <row r="36" spans="1:6">
      <c r="A36" s="7" t="s">
        <v>428</v>
      </c>
      <c r="B36" s="12">
        <v>58</v>
      </c>
      <c r="C36" s="8">
        <v>0</v>
      </c>
      <c r="D36" s="9">
        <v>0</v>
      </c>
      <c r="E36" s="131"/>
      <c r="F36" s="9"/>
    </row>
    <row r="37" spans="1:6">
      <c r="A37" s="7" t="s">
        <v>429</v>
      </c>
      <c r="B37" s="12">
        <v>59</v>
      </c>
      <c r="C37" s="8">
        <v>308215.49</v>
      </c>
      <c r="D37" s="9">
        <v>10285.06</v>
      </c>
      <c r="E37" s="131">
        <v>272076.23</v>
      </c>
      <c r="F37" s="9">
        <v>25854.2</v>
      </c>
    </row>
    <row r="38" spans="1:6">
      <c r="A38" s="7" t="s">
        <v>430</v>
      </c>
      <c r="B38" s="12">
        <v>60</v>
      </c>
      <c r="C38" s="8">
        <v>13118.92</v>
      </c>
      <c r="D38" s="9">
        <v>545.65</v>
      </c>
      <c r="E38" s="131"/>
      <c r="F38" s="9">
        <v>12573.27</v>
      </c>
    </row>
    <row r="39" spans="1:6">
      <c r="A39" s="7" t="s">
        <v>431</v>
      </c>
      <c r="B39" s="12">
        <v>61</v>
      </c>
      <c r="C39" s="8">
        <v>0</v>
      </c>
      <c r="D39" s="9">
        <v>0</v>
      </c>
      <c r="E39" s="131"/>
      <c r="F39" s="9"/>
    </row>
    <row r="40" spans="1:6">
      <c r="A40" s="7" t="s">
        <v>432</v>
      </c>
      <c r="B40" s="12">
        <v>64</v>
      </c>
      <c r="C40" s="8">
        <v>0</v>
      </c>
      <c r="D40" s="9">
        <v>0</v>
      </c>
      <c r="E40" s="131"/>
      <c r="F40" s="9"/>
    </row>
    <row r="41" spans="1:6">
      <c r="A41" s="7" t="s">
        <v>433</v>
      </c>
      <c r="B41" s="12">
        <v>65</v>
      </c>
      <c r="C41" s="8">
        <v>0</v>
      </c>
      <c r="D41" s="9"/>
      <c r="E41" s="131"/>
      <c r="F41" s="9"/>
    </row>
    <row r="42" spans="1:6">
      <c r="A42" s="7" t="s">
        <v>434</v>
      </c>
      <c r="B42" s="12">
        <v>66</v>
      </c>
      <c r="C42" s="8">
        <v>0</v>
      </c>
      <c r="D42" s="9">
        <v>0</v>
      </c>
      <c r="E42" s="131"/>
      <c r="F42" s="9"/>
    </row>
    <row r="43" spans="1:6">
      <c r="A43" s="7" t="s">
        <v>435</v>
      </c>
      <c r="B43" s="12">
        <v>67</v>
      </c>
      <c r="C43" s="8">
        <v>0</v>
      </c>
      <c r="D43" s="9"/>
      <c r="E43" s="131"/>
      <c r="F43" s="9"/>
    </row>
    <row r="44" spans="1:6">
      <c r="A44" s="7" t="s">
        <v>436</v>
      </c>
      <c r="B44" s="12">
        <v>68</v>
      </c>
      <c r="C44" s="8">
        <v>-150000</v>
      </c>
      <c r="D44" s="9">
        <v>-150000</v>
      </c>
      <c r="E44" s="131"/>
      <c r="F44" s="9"/>
    </row>
    <row r="45" spans="1:6">
      <c r="A45" s="7" t="s">
        <v>437</v>
      </c>
      <c r="B45" s="12">
        <v>69</v>
      </c>
      <c r="C45" s="8">
        <v>0</v>
      </c>
      <c r="D45" s="9">
        <v>0</v>
      </c>
      <c r="E45" s="131"/>
      <c r="F45" s="9"/>
    </row>
    <row r="46" spans="1:6">
      <c r="A46" s="7" t="s">
        <v>438</v>
      </c>
      <c r="B46" s="12">
        <v>70</v>
      </c>
      <c r="C46" s="8">
        <v>0</v>
      </c>
      <c r="D46" s="9">
        <v>0</v>
      </c>
      <c r="E46" s="131"/>
      <c r="F46" s="9"/>
    </row>
    <row r="47" spans="1:8">
      <c r="A47" s="7" t="s">
        <v>439</v>
      </c>
      <c r="B47" s="12">
        <v>71</v>
      </c>
      <c r="C47" s="8">
        <v>-685812.84</v>
      </c>
      <c r="D47" s="9">
        <v>0</v>
      </c>
      <c r="E47" s="131">
        <v>-102794.65</v>
      </c>
      <c r="F47" s="9">
        <v>-583018.19</v>
      </c>
      <c r="H47" s="138"/>
    </row>
    <row r="48" spans="1:6">
      <c r="A48" s="7" t="s">
        <v>440</v>
      </c>
      <c r="B48" s="12">
        <v>72</v>
      </c>
      <c r="C48" s="8">
        <v>-2864407.89</v>
      </c>
      <c r="D48" s="9">
        <v>-9556.4</v>
      </c>
      <c r="E48" s="131">
        <v>-2844363.49</v>
      </c>
      <c r="F48" s="9">
        <v>-10488</v>
      </c>
    </row>
    <row r="49" spans="1:6">
      <c r="A49" s="7" t="s">
        <v>441</v>
      </c>
      <c r="B49" s="12">
        <v>73</v>
      </c>
      <c r="C49" s="8">
        <v>5272814.65</v>
      </c>
      <c r="D49" s="9">
        <v>5142471.26</v>
      </c>
      <c r="E49" s="131">
        <v>-524137.67</v>
      </c>
      <c r="F49" s="9">
        <v>-345518.94</v>
      </c>
    </row>
    <row r="50" spans="1:6">
      <c r="A50" s="7" t="s">
        <v>442</v>
      </c>
      <c r="B50" s="12">
        <v>74</v>
      </c>
      <c r="C50" s="8">
        <v>0</v>
      </c>
      <c r="D50" s="9"/>
      <c r="E50" s="9"/>
      <c r="F50" s="9"/>
    </row>
    <row r="51" spans="1:6">
      <c r="A51" s="132" t="s">
        <v>443</v>
      </c>
      <c r="B51" s="139">
        <v>75</v>
      </c>
      <c r="C51" s="140">
        <v>3694415.771</v>
      </c>
      <c r="D51" s="133">
        <v>6130997.69</v>
      </c>
      <c r="E51" s="133">
        <v>-1559137.669</v>
      </c>
      <c r="F51" s="141">
        <v>-1877444.25</v>
      </c>
    </row>
    <row r="52" spans="1:6">
      <c r="A52" s="7" t="s">
        <v>444</v>
      </c>
      <c r="B52" s="12"/>
      <c r="C52" s="8">
        <v>0</v>
      </c>
      <c r="D52" s="9"/>
      <c r="E52" s="9"/>
      <c r="F52" s="9"/>
    </row>
    <row r="53" spans="1:6">
      <c r="A53" s="7" t="s">
        <v>445</v>
      </c>
      <c r="B53" s="12">
        <v>76</v>
      </c>
      <c r="C53" s="8">
        <v>0</v>
      </c>
      <c r="D53" s="9"/>
      <c r="E53" s="9"/>
      <c r="F53" s="9"/>
    </row>
    <row r="54" spans="1:6">
      <c r="A54" s="7" t="s">
        <v>446</v>
      </c>
      <c r="B54" s="12">
        <v>77</v>
      </c>
      <c r="C54" s="8">
        <v>0</v>
      </c>
      <c r="D54" s="9"/>
      <c r="E54" s="9"/>
      <c r="F54" s="9"/>
    </row>
    <row r="55" spans="1:6">
      <c r="A55" s="7" t="s">
        <v>447</v>
      </c>
      <c r="B55" s="12">
        <v>78</v>
      </c>
      <c r="C55" s="8">
        <v>0</v>
      </c>
      <c r="D55" s="9"/>
      <c r="E55" s="9"/>
      <c r="F55" s="9"/>
    </row>
    <row r="56" spans="1:6">
      <c r="A56" s="7" t="s">
        <v>448</v>
      </c>
      <c r="B56" s="12"/>
      <c r="C56" s="8">
        <v>0</v>
      </c>
      <c r="D56" s="9"/>
      <c r="E56" s="9"/>
      <c r="F56" s="9"/>
    </row>
    <row r="57" spans="1:6">
      <c r="A57" s="7" t="s">
        <v>449</v>
      </c>
      <c r="B57" s="12">
        <v>79</v>
      </c>
      <c r="C57" s="8">
        <v>55352203.58</v>
      </c>
      <c r="D57" s="9">
        <v>54318134.52</v>
      </c>
      <c r="E57" s="9">
        <v>348253.19</v>
      </c>
      <c r="F57" s="9">
        <v>685815.87</v>
      </c>
    </row>
    <row r="58" spans="1:6">
      <c r="A58" s="7" t="s">
        <v>450</v>
      </c>
      <c r="B58" s="12">
        <v>80</v>
      </c>
      <c r="C58" s="8">
        <v>6144611.23</v>
      </c>
      <c r="D58" s="9">
        <v>4134269.83</v>
      </c>
      <c r="E58" s="9">
        <v>2010341.4</v>
      </c>
      <c r="F58" s="9"/>
    </row>
    <row r="59" spans="1:6">
      <c r="A59" s="7" t="s">
        <v>451</v>
      </c>
      <c r="B59" s="12">
        <v>81</v>
      </c>
      <c r="C59" s="8">
        <v>0</v>
      </c>
      <c r="D59" s="9"/>
      <c r="E59" s="9"/>
      <c r="F59" s="9"/>
    </row>
    <row r="60" spans="1:6">
      <c r="A60" s="7" t="s">
        <v>452</v>
      </c>
      <c r="B60" s="12">
        <v>82</v>
      </c>
      <c r="C60" s="8">
        <v>0</v>
      </c>
      <c r="D60" s="9"/>
      <c r="E60" s="9"/>
      <c r="F60" s="9"/>
    </row>
    <row r="61" spans="1:6">
      <c r="A61" s="132" t="s">
        <v>516</v>
      </c>
      <c r="B61" s="139">
        <v>83</v>
      </c>
      <c r="C61" s="136">
        <v>49207592.35</v>
      </c>
      <c r="D61" s="133">
        <v>50183864.69</v>
      </c>
      <c r="E61" s="133">
        <v>-1662088.21</v>
      </c>
      <c r="F61" s="141">
        <v>685815.87</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资产负债表2021</vt:lpstr>
      <vt:lpstr>利润表2021</vt:lpstr>
      <vt:lpstr>现流表2021</vt:lpstr>
      <vt:lpstr>现流表-附表2021</vt:lpstr>
      <vt:lpstr>所有者权益变动表2021</vt:lpstr>
      <vt:lpstr>资产负债表合并过程2021</vt:lpstr>
      <vt:lpstr>利润表合并过程2021</vt:lpstr>
      <vt:lpstr>现金流量表合并过程</vt:lpstr>
      <vt:lpstr>附表合并过程</vt:lpstr>
      <vt:lpstr>发控-权益变动表</vt:lpstr>
      <vt:lpstr>物业-权益变动表</vt:lpstr>
      <vt:lpstr>农业-权益变动表 </vt:lpstr>
      <vt:lpstr>计提坏账</vt:lpstr>
      <vt:lpstr>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王大尉</dc:creator>
  <cp:lastModifiedBy>张梦</cp:lastModifiedBy>
  <dcterms:created xsi:type="dcterms:W3CDTF">2020-04-11T08:13:00Z</dcterms:created>
  <dcterms:modified xsi:type="dcterms:W3CDTF">2022-04-20T03:11:13Z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eadingLayout">
    <vt:bool>true</vt:bool>
  </property>
  <property fmtid="{D5CDD505-2E9C-101B-9397-08002B2CF9AE}" pid="4" name="ICV">
    <vt:lpwstr>3B76A83B123548088823A2E751808F7F</vt:lpwstr>
  </property>
</Properties>
</file>